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6"/>
  </bookViews>
  <sheets>
    <sheet name="งบทดลอง" sheetId="1" r:id="rId1"/>
    <sheet name="(หมายเหตุ 1)" sheetId="2" r:id="rId2"/>
    <sheet name="(หมายเหตุ 2)" sheetId="3" r:id="rId3"/>
    <sheet name="งบรับ-จ่าย" sheetId="4" r:id="rId4"/>
    <sheet name="งบกระทบยอดเงินฝากธนาคาร" sheetId="5" r:id="rId5"/>
    <sheet name="กระดาษทำการกระทบยอด" sheetId="6" r:id="rId6"/>
    <sheet name="กระดาษทำการกระทบยอด เงินสะสม" sheetId="7" r:id="rId7"/>
  </sheets>
  <definedNames/>
  <calcPr fullCalcOnLoad="1"/>
</workbook>
</file>

<file path=xl/sharedStrings.xml><?xml version="1.0" encoding="utf-8"?>
<sst xmlns="http://schemas.openxmlformats.org/spreadsheetml/2006/main" count="588" uniqueCount="348">
  <si>
    <t>องค์การบริหารส่วนตำบลศรีสุข</t>
  </si>
  <si>
    <t>งบทดลอง</t>
  </si>
  <si>
    <t>ณ วันที่  31 พฤษภาคม  2559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</si>
  <si>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</si>
  <si>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</si>
  <si>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</si>
  <si>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</si>
  <si>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</si>
  <si>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111100</t>
  </si>
  <si>
    <t>110201</t>
  </si>
  <si>
    <t>110203</t>
  </si>
  <si>
    <t>ลูกหนี้เงินยืม</t>
  </si>
  <si>
    <t>ลูกหนี้เงินทุนโครงการเศรษฐกิจชุมชน</t>
  </si>
  <si>
    <t>ลูกหนี้เงินสะสม</t>
  </si>
  <si>
    <t xml:space="preserve"> </t>
  </si>
  <si>
    <t>งบกลาง</t>
  </si>
  <si>
    <t>510000</t>
  </si>
  <si>
    <t>เงินเดือน (ฝ่ายการเมือง)</t>
  </si>
  <si>
    <t>521000</t>
  </si>
  <si>
    <t>เงินเดือน (ฝ่ายประจำ)</t>
  </si>
  <si>
    <t>522000</t>
  </si>
  <si>
    <t>ค่าตอบแทน</t>
  </si>
  <si>
    <t>531000</t>
  </si>
  <si>
    <t>ค่าใช้สอย</t>
  </si>
  <si>
    <t>532000</t>
  </si>
  <si>
    <t>ค่าวัสดุ</t>
  </si>
  <si>
    <t>533000</t>
  </si>
  <si>
    <t>ค่าสาธารณูปโภค</t>
  </si>
  <si>
    <t>534000</t>
  </si>
  <si>
    <t>ค่าครุภัณฑ์</t>
  </si>
  <si>
    <t>541000</t>
  </si>
  <si>
    <t>ค่าที่ดินและสิ่งก่อสร้าง</t>
  </si>
  <si>
    <t>542000</t>
  </si>
  <si>
    <t>รายจ่ายอื่น</t>
  </si>
  <si>
    <t>550000</t>
  </si>
  <si>
    <t>เงินอุดหนุน</t>
  </si>
  <si>
    <t>561000</t>
  </si>
  <si>
    <t>441000</t>
  </si>
  <si>
    <t>190001</t>
  </si>
  <si>
    <t>230100</t>
  </si>
  <si>
    <t xml:space="preserve">          เงินสะสม</t>
  </si>
  <si>
    <t>300000</t>
  </si>
  <si>
    <t xml:space="preserve">          เงินทุนสำรองเงินสะสม</t>
  </si>
  <si>
    <t>320000</t>
  </si>
  <si>
    <t xml:space="preserve">          บัญชีรายจ่ายค้างจ่าย</t>
  </si>
  <si>
    <t>211000</t>
  </si>
  <si>
    <t xml:space="preserve">          เจ้าหนี้เงินสะสม</t>
  </si>
  <si>
    <t>290001</t>
  </si>
  <si>
    <t xml:space="preserve">          เงินอุดหนุนทั่วไประบุวัตถุประสงค์-เบี้ยยังชีพผู้สูงอายุ</t>
  </si>
  <si>
    <t xml:space="preserve">          เงินอุดหนุนทั่วไประบุวัตถุประสงค์-เบี้ยยังชีพผู้พิการ</t>
  </si>
  <si>
    <t xml:space="preserve">          เงินอุดหนุนทั่วไประบุวัตถุประสงค์-เงินเดือนครูผู้ดูแลเด็ก</t>
  </si>
  <si>
    <t xml:space="preserve">          เงินอุดหนุนทั่วไประบุวัตถุประสงค์-ค่าตอบแทนครูผู้ดูแลเด็ก </t>
  </si>
  <si>
    <t xml:space="preserve">          เงินอุดหนุนทั่วไประบุวัตถุประสงค์-เงินสมทบประกันสังคมครูผู้ดูแลเด็ก </t>
  </si>
  <si>
    <t xml:space="preserve">          เงินอุดหนุนทั่วไประบุวัตถุประสงค์-ค่าจัดการเรียนการสอนศูนย์เด็กฯ</t>
  </si>
  <si>
    <t xml:space="preserve">          เงินอุดหนุนทั่วไประบุวัตถุประสงค์-ค่าตอบแทนครูผู้ดูแลเด็ก 58</t>
  </si>
  <si>
    <t xml:space="preserve">          เงินอุดหนุนทั่วไประบุวัตถุประสงค์-เงินสมทบประกันสังคมครูผู้ดูแลเด็ก 58</t>
  </si>
  <si>
    <t xml:space="preserve">          เงินอุดหนุนเฉพาะกิจ-ค่าตอบแทนพนักงานจ้างครูผดด.</t>
  </si>
  <si>
    <t>รวม</t>
  </si>
  <si>
    <t xml:space="preserve">                  </t>
  </si>
  <si>
    <t>องค์การบริหารส่วนตำบลเขาน้อย</t>
  </si>
  <si>
    <t>เงินฝากธนาคาร ธกส. ประเภท ออมทรัพย์  013152364799</t>
  </si>
  <si>
    <t>เงินฝากธนาคาร ธกส. ประเภท ออมทรัพย์   013152385458</t>
  </si>
  <si>
    <t>เงินฝากธนาคาร กรุงไทย ประเภท ออมทรัพย์  8280347275</t>
  </si>
  <si>
    <t>เงินฝากธนาคาร กรุงไทย ประเภท กระแสรายวัน 8286008537</t>
  </si>
  <si>
    <t>รายได้ค้างรับ</t>
  </si>
  <si>
    <t>110601</t>
  </si>
  <si>
    <t>ลูกหนี้ภาษีโรงเรือนและที่ดิน</t>
  </si>
  <si>
    <t>110602</t>
  </si>
  <si>
    <t>ลูกหนี้ภาษีบำรุงท้องที่</t>
  </si>
  <si>
    <t>ลูกหนี้ภาษีป้าย</t>
  </si>
  <si>
    <t>110603</t>
  </si>
  <si>
    <t>110605</t>
  </si>
  <si>
    <t>ประมาณการ</t>
  </si>
  <si>
    <t>รับจริง</t>
  </si>
  <si>
    <t>รับจริงทั้งปี</t>
  </si>
  <si>
    <t>รายได้จัดเก็บ</t>
  </si>
  <si>
    <t>หมวดภาษีอากร</t>
  </si>
  <si>
    <t>411000</t>
  </si>
  <si>
    <t>1.ภาษีโรงเรือนและที่ดิน</t>
  </si>
  <si>
    <t>411001</t>
  </si>
  <si>
    <t>2.ภาษีบำรุงท้องที่</t>
  </si>
  <si>
    <t>411002</t>
  </si>
  <si>
    <t>3.ภาษีป้าย</t>
  </si>
  <si>
    <t>411003</t>
  </si>
  <si>
    <t>หมวดค่าธรรมเนียม ค่าปรับและใบอนุญาต</t>
  </si>
  <si>
    <t>412000</t>
  </si>
  <si>
    <t>1.ค่าธรรมเนียมเกี่ยวกับใบอนุญาตการขายสุรา</t>
  </si>
  <si>
    <t>412103</t>
  </si>
  <si>
    <t>2.ค่าธรรมเนียมเกี่ยวกับใบอนุญาตการพนัน</t>
  </si>
  <si>
    <t>412104</t>
  </si>
  <si>
    <t>412128</t>
  </si>
  <si>
    <t>412210</t>
  </si>
  <si>
    <t>หมวดรายได้จากทรัพย์สิน</t>
  </si>
  <si>
    <t>413000</t>
  </si>
  <si>
    <t>413003</t>
  </si>
  <si>
    <t>หมวดรายได้เบ็ดเตล็ด</t>
  </si>
  <si>
    <t>415000</t>
  </si>
  <si>
    <t>1.ค่าขายแบบแปลน</t>
  </si>
  <si>
    <t>415004</t>
  </si>
  <si>
    <t>2.รายได้เบ็ดเตล็ดอื่นๆ</t>
  </si>
  <si>
    <t>415999</t>
  </si>
  <si>
    <t>รหัสบัญชี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</si>
  <si>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</si>
  <si>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</si>
  <si>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421000</t>
  </si>
  <si>
    <t>421001</t>
  </si>
  <si>
    <t>2.ภาษีมูลค่าเพิ่มตามพ.ร.บ.กำหนดแผนฯ</t>
  </si>
  <si>
    <t>421002</t>
  </si>
  <si>
    <t>421004</t>
  </si>
  <si>
    <t>4.ภาษีธุรกิจเฉพาะ</t>
  </si>
  <si>
    <t>421005</t>
  </si>
  <si>
    <t>5.ภาษีสุรา</t>
  </si>
  <si>
    <t>421006</t>
  </si>
  <si>
    <t>6.ภาษีสรรพสามิต</t>
  </si>
  <si>
    <t>421007</t>
  </si>
  <si>
    <t>421012</t>
  </si>
  <si>
    <t>421013</t>
  </si>
  <si>
    <t>421015</t>
  </si>
  <si>
    <t>421999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</si>
  <si>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</si>
  <si>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</si>
  <si>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431000</t>
  </si>
  <si>
    <t>1.เงินอุดหนุนทั่วไป สำหรับดำเนินการตามอำนาจหน้าที่และภารกิจถ่าย</t>
  </si>
  <si>
    <t>431002</t>
  </si>
  <si>
    <t>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</si>
  <si>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</si>
  <si>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หมวดเงินอุดหนุนทั่วไประบุวัตถุประสงค์</t>
  </si>
  <si>
    <t>441001</t>
  </si>
  <si>
    <t>รวมรายรับทั้งสิ้น</t>
  </si>
  <si>
    <t>4.อากรการฆ่าสัตว์</t>
  </si>
  <si>
    <t>5.อากรรังนกอีแอ่น</t>
  </si>
  <si>
    <t>411004</t>
  </si>
  <si>
    <t>411005</t>
  </si>
  <si>
    <t>3.ค่าธรรมเนียมเกี่ยวกับการควบคุมอาคาร</t>
  </si>
  <si>
    <t>412106</t>
  </si>
  <si>
    <t>4.ค่าธรรมเนียมปิด โปรย ติดตั้งแผ่นประกาศหรือแผ่นปลิวเพื่อการโฆษณา</t>
  </si>
  <si>
    <t>412111</t>
  </si>
  <si>
    <t>5.ค่าธรรมเนียมจดทะเบียนพาณิชย์</t>
  </si>
  <si>
    <t>6.ค่าธรรมเนียมอื่น ๆ</t>
  </si>
  <si>
    <t>412199</t>
  </si>
  <si>
    <t>7.ค่าปรับผู้กระทำผิดกฎหมายจราจรทางบก</t>
  </si>
  <si>
    <t>412202</t>
  </si>
  <si>
    <t>8.ค่าปรับการผิดสัญญา</t>
  </si>
  <si>
    <t>9.ค่าปรับอื่น ๆ</t>
  </si>
  <si>
    <t>412299</t>
  </si>
  <si>
    <t>10.ค่าใบอนุญาตเกี่ยวกับการควบคุมอาคาร</t>
  </si>
  <si>
    <t>412307</t>
  </si>
  <si>
    <t>412399</t>
  </si>
  <si>
    <t>11.ค่าใบอนุญาตอื่น ๆ</t>
  </si>
  <si>
    <t>1.ค่าเช่าหรือบริการสถานที่</t>
  </si>
  <si>
    <t>413002</t>
  </si>
  <si>
    <t>2.ดอกเบี้ย</t>
  </si>
  <si>
    <t xml:space="preserve">       (นางสาวนัดธิดา  เหลื่อมแก้ว)                               (นายสุเทพ  สมทรัพย์)                                 (นายศุภโชค  พัดฉิม)</t>
  </si>
  <si>
    <t xml:space="preserve">              ผู้อำนวยการกองคลัง                                ปลัดองค์การบริหารส่วนตำบล                  นายกองค์การบริหารส่วนตำบลเขาน้อย</t>
  </si>
  <si>
    <t>3.ภาษีมูลสค่าเพิ่มตาม พ.ร.บ. จัดสรรรายได้ฯ</t>
  </si>
  <si>
    <t>7.ภาษีการพนัน</t>
  </si>
  <si>
    <t>421008</t>
  </si>
  <si>
    <t>8.ภาษียาสูบ</t>
  </si>
  <si>
    <t>421009</t>
  </si>
  <si>
    <t>9.ค่าภาคหลวงแร่</t>
  </si>
  <si>
    <t>10.ค่าภาคหลวงปิโตเลี่ยม</t>
  </si>
  <si>
    <t>11.เงินที่เก็บตามกฎหมายว่าด้วยอุทยานแห่งชาติ</t>
  </si>
  <si>
    <t>421014</t>
  </si>
  <si>
    <t>1.ภาษีและค่าธรรมเนียมรถยนต์หรือล้อเลื่อน</t>
  </si>
  <si>
    <t>12.ค่าธรรมเนียมจดทะเบียนสิทธิและนิติกรรมตามประมวลกฎหมายที่ดิน</t>
  </si>
  <si>
    <t>13.ภาษีจัดสรรอื่นๆ</t>
  </si>
  <si>
    <t>ยอดยกมา</t>
  </si>
  <si>
    <t>รับ</t>
  </si>
  <si>
    <t>จ่าย</t>
  </si>
  <si>
    <t>ยอดยกไป</t>
  </si>
  <si>
    <t>ภาษีหัก ณ ที่จ่าย</t>
  </si>
  <si>
    <t>รายจ่ายค้างจ่าย (หมายเหตุ 2)</t>
  </si>
  <si>
    <t>หมวดที่จ่าย</t>
  </si>
  <si>
    <t>เงินอุดหนุนระบุวัตถุประสงค์</t>
  </si>
  <si>
    <t>เงินอุดหนุนระบุวัตถุประสงค์-เงินสมทบกองทุนประกันสังคม</t>
  </si>
  <si>
    <t>เงินอุดหนุนระบุวัตถุประสงค์-เบี้ยยังชีพผู้สูงอายุ</t>
  </si>
  <si>
    <t>เงินอุดหนุนระบุวัตถุประสงค์-เบี้ยยังชีพคนพิการ</t>
  </si>
  <si>
    <t>งบบุคลากร</t>
  </si>
  <si>
    <t>เงินอุดหนุนระบุวัตถุประสงค์-เงินเดือนพนักงาน</t>
  </si>
  <si>
    <t>เงินอุดหนุนระบุวัตถุประสงค์-ค่าตอบแทนพนักงานจ้าง</t>
  </si>
  <si>
    <t>งบดำเนินงาน</t>
  </si>
  <si>
    <t>ค่าตอบแทนอันเป็นประโยชน์แก่  อปท.</t>
  </si>
  <si>
    <t>รายจ่ายเพื่อให้ได้มาซึ่งบริการ</t>
  </si>
  <si>
    <t>รายจ่ายเกี่ยวเนื่องกับการปฏิบัติราชการที่ไม่เข้าลักษณะ</t>
  </si>
  <si>
    <t>รายจ่ายหมวดอื่น ๆ</t>
  </si>
  <si>
    <t>งบลงทุน</t>
  </si>
  <si>
    <t>งบรายจ่ายอื่น</t>
  </si>
  <si>
    <t>คงเหลือ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</si>
  <si>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</si>
  <si>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</si>
  <si>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ประกันสัญญา</t>
  </si>
  <si>
    <t>หลักประกันซอง</t>
  </si>
  <si>
    <t>เงินรับฝากอื่น</t>
  </si>
  <si>
    <t>จนถึงปัจจุบัน</t>
  </si>
  <si>
    <t>จำนวนเงินเดือนนี้ที่เกิดขึ้นจริง (บาท)</t>
  </si>
  <si>
    <t>เกิดขึ้นจริง</t>
  </si>
  <si>
    <t>(บาท)</t>
  </si>
  <si>
    <t>/เฉพาะกิจ (บาท)</t>
  </si>
  <si>
    <r>
      <t xml:space="preserve">รายรับ </t>
    </r>
    <r>
      <rPr>
        <b/>
        <sz val="14"/>
        <rFont val="TH SarabunPSK"/>
        <family val="2"/>
      </rPr>
      <t xml:space="preserve"> (หมายเหตุ 1)</t>
    </r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</si>
  <si>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</si>
  <si>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</si>
  <si>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</si>
  <si>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</si>
  <si>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</si>
  <si>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</si>
  <si>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เงินรับฝาก (หมายเหตุ 2 )</t>
  </si>
  <si>
    <t>บัญชีรายจ่ายค้างจ่าย (หมายเหตุ 3)</t>
  </si>
  <si>
    <t>เงินขาดบัญชี</t>
  </si>
  <si>
    <t>เงินสะสม</t>
  </si>
  <si>
    <t>ลูกหนี้เงินสะสม 58</t>
  </si>
  <si>
    <t>เจ้าหนี้เงินสะสม</t>
  </si>
  <si>
    <t>รวมรายรับ</t>
  </si>
  <si>
    <t>รายจ่าย</t>
  </si>
  <si>
    <t xml:space="preserve">     งบกลาง</t>
  </si>
  <si>
    <t xml:space="preserve">     เงินเดือน (ฝ่ายการเมือง)</t>
  </si>
  <si>
    <t xml:space="preserve">     เงินเดือน (ฝ่ายประจำ)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</si>
  <si>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</si>
  <si>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</si>
  <si>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</si>
  <si>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</si>
  <si>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</si>
  <si>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</si>
  <si>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เงินอุดหนุน</t>
  </si>
  <si>
    <t>รวมตั้งจ่าย</t>
  </si>
  <si>
    <t xml:space="preserve">     ลูกหนี้เงินทุนโครงการเศรษฐกิจชุมชน</t>
  </si>
  <si>
    <t xml:space="preserve">     ลูกหนี้เงินยืม</t>
  </si>
  <si>
    <t xml:space="preserve">     ลูกหนี้เงินสะสม</t>
  </si>
  <si>
    <t>190004</t>
  </si>
  <si>
    <t>รวมทั้งสิ้น</t>
  </si>
  <si>
    <t xml:space="preserve">     เจ้าหนี้เงินสะสม</t>
  </si>
  <si>
    <t>รวมรายจ่าย</t>
  </si>
  <si>
    <t>สูงกว่า</t>
  </si>
  <si>
    <t>รายรับ       รายจ่าย</t>
  </si>
  <si>
    <t>(ต่ำกว่า)</t>
  </si>
  <si>
    <t>ประมาณการ   (บาท)</t>
  </si>
  <si>
    <t>เงินอุดหนุนระบุวัตถุประสงค์/เฉพาะกิจ  (บาท)</t>
  </si>
  <si>
    <t xml:space="preserve">     รวม     (บาท)</t>
  </si>
  <si>
    <t>เกิดขึ้นจริง   (บาท)</t>
  </si>
  <si>
    <t>เงินอุดหนุนระบุวัตถุประสงค์/เฉพาะกิจ</t>
  </si>
  <si>
    <t xml:space="preserve">           ผู้อำนวยการคลัง                                ปลัดองค์การบริหารส่วนตำบล                          นายกองค์การบริหารส่วนตำบลเขาน้อย</t>
  </si>
  <si>
    <t xml:space="preserve">     รายจ่ายอื่น</t>
  </si>
  <si>
    <t xml:space="preserve">     รายจ่ายค้างจ่าย (หมายเหตุ2)</t>
  </si>
  <si>
    <t xml:space="preserve">     เงินรับฝาก (หมายเหตุ 3) </t>
  </si>
  <si>
    <t xml:space="preserve">        (นางสาวนัดธิดา เหลื่อมแก้ว)                            (นายสุเทพ  สมทรัพย์)                                 (นายศุภโชค  พัดฉิม)</t>
  </si>
  <si>
    <t>งบกระทบยอดเงินฝากธนาคาร</t>
  </si>
  <si>
    <t>บาท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</si>
  <si>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</si>
  <si>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</si>
  <si>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</si>
  <si>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</si>
  <si>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</si>
  <si>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</si>
  <si>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</si>
  <si>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</si>
  <si>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</si>
  <si>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ธนาคาร ธกส. ประเภท ออมทรัพย์</t>
  </si>
  <si>
    <t>เลขที่บัญชี   013152364799</t>
  </si>
  <si>
    <r>
      <rPr>
        <b/>
        <u val="single"/>
        <sz val="14"/>
        <rFont val="TH SarabunPSK"/>
        <family val="2"/>
      </rPr>
      <t>บวก</t>
    </r>
    <r>
      <rPr>
        <b/>
        <sz val="14"/>
        <rFont val="TH SarabunPSK"/>
        <family val="2"/>
      </rPr>
      <t xml:space="preserve">   :   เงินฝากระหว่างทาง</t>
    </r>
  </si>
  <si>
    <r>
      <rPr>
        <b/>
        <u val="single"/>
        <sz val="14"/>
        <rFont val="TH SarabunPSK"/>
        <family val="2"/>
      </rPr>
      <t>หัก</t>
    </r>
    <r>
      <rPr>
        <b/>
        <sz val="14"/>
        <rFont val="TH SarabunPSK"/>
        <family val="2"/>
      </rPr>
      <t xml:space="preserve"> :  เช็คจ่ายที่ผู้รับยังไม่นำมาขึ้นเงินกับธนาคาร</t>
    </r>
  </si>
  <si>
    <r>
      <rPr>
        <b/>
        <u val="single"/>
        <sz val="14"/>
        <rFont val="TH SarabunPSK"/>
        <family val="2"/>
      </rPr>
      <t>บวก</t>
    </r>
    <r>
      <rPr>
        <b/>
        <sz val="14"/>
        <rFont val="TH SarabunPSK"/>
        <family val="2"/>
      </rPr>
      <t xml:space="preserve"> :  หรือ (หัก) รายการกระทบยอดอื่นๆ</t>
    </r>
  </si>
  <si>
    <t>เลขที่เอกสาร</t>
  </si>
  <si>
    <t xml:space="preserve">                     (นางสาวธัญรัตน์  นาคสมวงษ์กุล)</t>
  </si>
  <si>
    <t xml:space="preserve">                      ตำแหน่ง นักวิชาการเงินและบัญชี </t>
  </si>
  <si>
    <t xml:space="preserve">   (นางสาวนัดธิดา  เหลื่อมแก้ว)</t>
  </si>
  <si>
    <t xml:space="preserve">  ตำแหน่ง ผู้อำนวยการกองคลัง </t>
  </si>
  <si>
    <t xml:space="preserve">          รายรับ  (หมายเหตุ 1)</t>
  </si>
  <si>
    <t xml:space="preserve">          รายจ่ายค้างจ่าย  (หมายเหตุ 2)</t>
  </si>
  <si>
    <t xml:space="preserve">          เงินรับฝาก (หมายเหตุ 3)</t>
  </si>
  <si>
    <t>(หมายเหตุ 1)</t>
  </si>
  <si>
    <t xml:space="preserve">องค์การบริหารส่วนตำบลเขาน้อย   </t>
  </si>
  <si>
    <t>รายรับจริงประกอบงบทดลองและรายงานรับ - จ่ายเงิน</t>
  </si>
  <si>
    <t xml:space="preserve">องค์การบริหารส่วนตำบลเขาน้อย  </t>
  </si>
  <si>
    <r>
      <t>เงินรับฝาก</t>
    </r>
    <r>
      <rPr>
        <b/>
        <sz val="14"/>
        <rFont val="TH SarabunPSK"/>
        <family val="2"/>
      </rPr>
      <t xml:space="preserve"> (หมายเหตุ 3)</t>
    </r>
  </si>
  <si>
    <t xml:space="preserve">รายละเอียด ประกอบงบทดลองและรายงานรับ - จ่ายเงิน </t>
  </si>
  <si>
    <t>รายงาน รับ - จ่ายเงิน</t>
  </si>
  <si>
    <t>กระดาษทำการกระทบยอดรายจ่ายตามงบประมาณ (จากเงินรายรับ)</t>
  </si>
  <si>
    <t>ประจำเดือน</t>
  </si>
  <si>
    <t>แผนงาน/งาน</t>
  </si>
  <si>
    <t>หมวด/ประเภทรายจ่าย</t>
  </si>
  <si>
    <t>00110</t>
  </si>
  <si>
    <t>00111</t>
  </si>
  <si>
    <t>00113</t>
  </si>
  <si>
    <t>00120</t>
  </si>
  <si>
    <t>00123</t>
  </si>
  <si>
    <t>00210</t>
  </si>
  <si>
    <t>00212</t>
  </si>
  <si>
    <t>00220</t>
  </si>
  <si>
    <t>00222</t>
  </si>
  <si>
    <t>00223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</si>
  <si>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</si>
  <si>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</si>
  <si>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</si>
  <si>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</si>
  <si>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</si>
  <si>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</si>
  <si>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</si>
  <si>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</si>
  <si>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00320</t>
  </si>
  <si>
    <t>00321</t>
  </si>
  <si>
    <t>00400</t>
  </si>
  <si>
    <t>00411</t>
  </si>
  <si>
    <t>รวมเดือนนี้</t>
  </si>
  <si>
    <t>รวมแต่ต้นปี</t>
  </si>
  <si>
    <t>รวมเดือนนี้ (ทุกแผนงาน)</t>
  </si>
  <si>
    <t>รวมแต่ต้นปี (ทุกแผนงาน)</t>
  </si>
  <si>
    <t>1/5</t>
  </si>
  <si>
    <t>2/5</t>
  </si>
  <si>
    <t>3/5</t>
  </si>
  <si>
    <t>4/5</t>
  </si>
  <si>
    <t>5/5</t>
  </si>
  <si>
    <t>ณ  วันที่  31   ตุลาคม  2559</t>
  </si>
  <si>
    <t>ณ วันที่ 31    ตุลาคม 2559</t>
  </si>
  <si>
    <t xml:space="preserve">       (นางสาวนัดธิดา  เหลื่อมแก้ว)                     (นายสุเทพ  สมทรัพย์)                            (นายศุภโชค  พัดฉิม)</t>
  </si>
  <si>
    <t xml:space="preserve">            ผู้อำนวยการกองคลัง                      ปลัดองค์การบริหารส่วนตำบล           นายกองค์การบริหารส่วนตำบลเขาน้อย</t>
  </si>
  <si>
    <t>ณ วันที่  31  ตุลาคม 2559</t>
  </si>
  <si>
    <t xml:space="preserve">     ปีงบประมาณ 2559  ประจำเดือน ตุลาคม พ.ศ. 2559</t>
  </si>
  <si>
    <t xml:space="preserve">     เงินสะสม</t>
  </si>
  <si>
    <t>ยอดคงเหลือตามรายงานธนาคาร ณ วันที่ 31  ตุลาคม 2559</t>
  </si>
  <si>
    <t>ยอดคงเหลือตามบัญชี ณ วันที่  31   ตุลาคม 2559</t>
  </si>
  <si>
    <t xml:space="preserve">          ลงชื่อ.........................................................วันที่ 31 ต.ค. 59</t>
  </si>
  <si>
    <t xml:space="preserve"> ลงชื่อ..........................................วันที่  31 ต.ค. 59</t>
  </si>
  <si>
    <t>8232823</t>
  </si>
  <si>
    <t>19 เมษายน 2554</t>
  </si>
  <si>
    <t>8237617</t>
  </si>
  <si>
    <t>15  กรกฎาคม 2553</t>
  </si>
  <si>
    <t>16 มกราคม 2556</t>
  </si>
  <si>
    <t>5761951</t>
  </si>
  <si>
    <t>16 พฤษภาคม 2556</t>
  </si>
  <si>
    <t>5762084</t>
  </si>
  <si>
    <t>2860842</t>
  </si>
  <si>
    <t>20 พฤศจิกายน 2556</t>
  </si>
  <si>
    <t>18 พฤศจิกายน 2556</t>
  </si>
  <si>
    <t>13862115</t>
  </si>
  <si>
    <t>17129575</t>
  </si>
  <si>
    <t>18 สิงหาคม 2559</t>
  </si>
  <si>
    <t>18 ตุลาคม 2559</t>
  </si>
  <si>
    <t>19202553</t>
  </si>
  <si>
    <t>19 ตุลาคม 2559</t>
  </si>
  <si>
    <t>19202554</t>
  </si>
  <si>
    <t>27 ตุลาคม 2559</t>
  </si>
  <si>
    <t>19202564</t>
  </si>
  <si>
    <t>19202566</t>
  </si>
  <si>
    <t>31 ตุลาคม 2559</t>
  </si>
  <si>
    <t>"</t>
  </si>
  <si>
    <t>19202567</t>
  </si>
  <si>
    <t>19202568</t>
  </si>
  <si>
    <t>ประจำเดือน ตุลาคม 2559</t>
  </si>
  <si>
    <t>กระดาษทำการกระทบยอดรายจ่ายตามงบประมาณ (จ่ายจากเงินสะสม)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</si>
</sst>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45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4" fillId="0" borderId="10" xfId="49" applyFont="1" applyBorder="1">
      <alignment/>
      <protection/>
    </xf>
    <xf numFmtId="49" fontId="4" fillId="0" borderId="11" xfId="49" applyNumberFormat="1" applyFont="1" applyBorder="1" applyAlignment="1">
      <alignment horizontal="center"/>
      <protection/>
    </xf>
    <xf numFmtId="43" fontId="4" fillId="0" borderId="11" xfId="38" applyFont="1" applyBorder="1" applyAlignment="1">
      <alignment/>
    </xf>
    <xf numFmtId="0" fontId="4" fillId="0" borderId="12" xfId="49" applyFont="1" applyBorder="1">
      <alignment/>
      <protection/>
    </xf>
    <xf numFmtId="49" fontId="4" fillId="0" borderId="13" xfId="49" applyNumberFormat="1" applyFont="1" applyBorder="1" applyAlignment="1">
      <alignment horizontal="center"/>
      <protection/>
    </xf>
    <xf numFmtId="43" fontId="4" fillId="0" borderId="13" xfId="38" applyFont="1" applyBorder="1" applyAlignment="1">
      <alignment/>
    </xf>
    <xf numFmtId="0" fontId="4" fillId="0" borderId="0" xfId="49" applyFont="1" applyAlignment="1">
      <alignment horizontal="center"/>
      <protection/>
    </xf>
    <xf numFmtId="43" fontId="4" fillId="0" borderId="0" xfId="38" applyFont="1" applyAlignment="1">
      <alignment/>
    </xf>
    <xf numFmtId="43" fontId="3" fillId="0" borderId="14" xfId="38" applyFont="1" applyBorder="1" applyAlignment="1">
      <alignment/>
    </xf>
    <xf numFmtId="0" fontId="3" fillId="0" borderId="14" xfId="49" applyFont="1" applyBorder="1" applyAlignment="1">
      <alignment horizontal="center" vertical="center"/>
      <protection/>
    </xf>
    <xf numFmtId="43" fontId="4" fillId="0" borderId="13" xfId="38" applyFont="1" applyBorder="1" applyAlignment="1">
      <alignment vertical="center"/>
    </xf>
    <xf numFmtId="0" fontId="4" fillId="0" borderId="0" xfId="49" applyFont="1" applyBorder="1" applyAlignment="1">
      <alignment vertical="center"/>
      <protection/>
    </xf>
    <xf numFmtId="43" fontId="4" fillId="0" borderId="0" xfId="38" applyFont="1" applyBorder="1" applyAlignment="1">
      <alignment vertical="center"/>
    </xf>
    <xf numFmtId="49" fontId="4" fillId="0" borderId="13" xfId="49" applyNumberFormat="1" applyFont="1" applyBorder="1" applyAlignment="1">
      <alignment horizontal="center" vertical="center"/>
      <protection/>
    </xf>
    <xf numFmtId="0" fontId="4" fillId="0" borderId="12" xfId="49" applyFont="1" applyBorder="1" applyAlignment="1">
      <alignment vertical="center"/>
      <protection/>
    </xf>
    <xf numFmtId="0" fontId="4" fillId="0" borderId="13" xfId="49" applyFont="1" applyBorder="1" applyAlignment="1">
      <alignment vertical="center"/>
      <protection/>
    </xf>
    <xf numFmtId="49" fontId="4" fillId="0" borderId="15" xfId="49" applyNumberFormat="1" applyFont="1" applyBorder="1" applyAlignment="1">
      <alignment horizontal="center" vertical="center"/>
      <protection/>
    </xf>
    <xf numFmtId="49" fontId="4" fillId="0" borderId="0" xfId="49" applyNumberFormat="1" applyFont="1" applyBorder="1" applyAlignment="1">
      <alignment horizontal="center" vertical="center"/>
      <protection/>
    </xf>
    <xf numFmtId="0" fontId="4" fillId="0" borderId="16" xfId="49" applyFont="1" applyBorder="1" applyAlignment="1">
      <alignment vertical="center"/>
      <protection/>
    </xf>
    <xf numFmtId="49" fontId="4" fillId="0" borderId="16" xfId="49" applyNumberFormat="1" applyFont="1" applyBorder="1" applyAlignment="1">
      <alignment horizontal="center" vertical="center"/>
      <protection/>
    </xf>
    <xf numFmtId="0" fontId="2" fillId="0" borderId="0" xfId="50">
      <alignment/>
      <protection/>
    </xf>
    <xf numFmtId="0" fontId="4" fillId="0" borderId="0" xfId="50" applyFont="1">
      <alignment/>
      <protection/>
    </xf>
    <xf numFmtId="0" fontId="3" fillId="0" borderId="0" xfId="50" applyFont="1" applyBorder="1" applyAlignment="1">
      <alignment horizontal="center"/>
      <protection/>
    </xf>
    <xf numFmtId="49" fontId="4" fillId="0" borderId="13" xfId="50" applyNumberFormat="1" applyFont="1" applyBorder="1" applyAlignment="1">
      <alignment horizontal="center"/>
      <protection/>
    </xf>
    <xf numFmtId="43" fontId="4" fillId="0" borderId="13" xfId="39" applyFont="1" applyBorder="1" applyAlignment="1">
      <alignment/>
    </xf>
    <xf numFmtId="0" fontId="4" fillId="0" borderId="13" xfId="50" applyFont="1" applyBorder="1">
      <alignment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 applyAlignment="1">
      <alignment horizontal="left"/>
      <protection/>
    </xf>
    <xf numFmtId="43" fontId="3" fillId="0" borderId="14" xfId="39" applyFont="1" applyBorder="1" applyAlignment="1">
      <alignment/>
    </xf>
    <xf numFmtId="0" fontId="3" fillId="0" borderId="11" xfId="50" applyFont="1" applyBorder="1">
      <alignment/>
      <protection/>
    </xf>
    <xf numFmtId="0" fontId="4" fillId="0" borderId="11" xfId="50" applyFont="1" applyBorder="1" applyAlignment="1">
      <alignment horizontal="center"/>
      <protection/>
    </xf>
    <xf numFmtId="43" fontId="3" fillId="0" borderId="11" xfId="39" applyFont="1" applyBorder="1" applyAlignment="1">
      <alignment/>
    </xf>
    <xf numFmtId="0" fontId="3" fillId="0" borderId="13" xfId="50" applyFont="1" applyBorder="1">
      <alignment/>
      <protection/>
    </xf>
    <xf numFmtId="49" fontId="3" fillId="0" borderId="0" xfId="50" applyNumberFormat="1" applyFont="1" applyAlignment="1">
      <alignment horizontal="center"/>
      <protection/>
    </xf>
    <xf numFmtId="43" fontId="3" fillId="0" borderId="13" xfId="39" applyFont="1" applyBorder="1" applyAlignment="1">
      <alignment/>
    </xf>
    <xf numFmtId="43" fontId="3" fillId="0" borderId="13" xfId="39" applyNumberFormat="1" applyFont="1" applyBorder="1" applyAlignment="1">
      <alignment horizontal="center"/>
    </xf>
    <xf numFmtId="49" fontId="4" fillId="0" borderId="0" xfId="50" applyNumberFormat="1" applyFont="1" applyAlignment="1">
      <alignment horizontal="center"/>
      <protection/>
    </xf>
    <xf numFmtId="43" fontId="4" fillId="0" borderId="13" xfId="39" applyNumberFormat="1" applyFont="1" applyBorder="1" applyAlignment="1">
      <alignment horizontal="center"/>
    </xf>
    <xf numFmtId="43" fontId="4" fillId="0" borderId="13" xfId="39" applyFont="1" applyBorder="1" applyAlignment="1">
      <alignment horizontal="right"/>
    </xf>
    <xf numFmtId="43" fontId="4" fillId="0" borderId="17" xfId="39" applyFont="1" applyBorder="1" applyAlignment="1">
      <alignment/>
    </xf>
    <xf numFmtId="0" fontId="3" fillId="0" borderId="13" xfId="50" applyFont="1" applyBorder="1" applyAlignment="1">
      <alignment horizontal="center"/>
      <protection/>
    </xf>
    <xf numFmtId="49" fontId="3" fillId="0" borderId="13" xfId="50" applyNumberFormat="1" applyFont="1" applyBorder="1" applyAlignment="1">
      <alignment horizontal="center"/>
      <protection/>
    </xf>
    <xf numFmtId="43" fontId="3" fillId="0" borderId="0" xfId="39" applyFont="1" applyBorder="1" applyAlignment="1">
      <alignment/>
    </xf>
    <xf numFmtId="0" fontId="3" fillId="0" borderId="13" xfId="50" applyFont="1" applyBorder="1" applyAlignment="1">
      <alignment horizontal="left"/>
      <protection/>
    </xf>
    <xf numFmtId="0" fontId="3" fillId="0" borderId="18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 vertical="center"/>
      <protection/>
    </xf>
    <xf numFmtId="43" fontId="3" fillId="0" borderId="14" xfId="39" applyFont="1" applyBorder="1" applyAlignment="1">
      <alignment horizontal="center" vertical="center"/>
    </xf>
    <xf numFmtId="43" fontId="4" fillId="0" borderId="13" xfId="39" applyFont="1" applyBorder="1" applyAlignment="1">
      <alignment vertical="center"/>
    </xf>
    <xf numFmtId="43" fontId="4" fillId="0" borderId="13" xfId="39" applyFont="1" applyBorder="1" applyAlignment="1">
      <alignment horizontal="right" vertical="center"/>
    </xf>
    <xf numFmtId="0" fontId="4" fillId="0" borderId="13" xfId="50" applyFont="1" applyBorder="1" applyAlignment="1">
      <alignment vertical="center"/>
      <protection/>
    </xf>
    <xf numFmtId="0" fontId="3" fillId="0" borderId="13" xfId="50" applyFont="1" applyBorder="1" applyAlignment="1">
      <alignment vertical="center"/>
      <protection/>
    </xf>
    <xf numFmtId="49" fontId="4" fillId="0" borderId="0" xfId="50" applyNumberFormat="1" applyFont="1" applyAlignment="1">
      <alignment horizontal="center" vertical="center"/>
      <protection/>
    </xf>
    <xf numFmtId="49" fontId="4" fillId="0" borderId="15" xfId="50" applyNumberFormat="1" applyFont="1" applyBorder="1" applyAlignment="1">
      <alignment horizontal="center"/>
      <protection/>
    </xf>
    <xf numFmtId="49" fontId="3" fillId="0" borderId="15" xfId="50" applyNumberFormat="1" applyFont="1" applyBorder="1" applyAlignment="1">
      <alignment horizontal="center"/>
      <protection/>
    </xf>
    <xf numFmtId="0" fontId="3" fillId="0" borderId="13" xfId="50" applyFont="1" applyBorder="1" applyAlignment="1">
      <alignment horizontal="center" vertical="center"/>
      <protection/>
    </xf>
    <xf numFmtId="49" fontId="3" fillId="0" borderId="0" xfId="50" applyNumberFormat="1" applyFont="1" applyAlignment="1">
      <alignment horizontal="center" vertical="center"/>
      <protection/>
    </xf>
    <xf numFmtId="43" fontId="3" fillId="0" borderId="13" xfId="39" applyFont="1" applyBorder="1" applyAlignment="1">
      <alignment vertical="center"/>
    </xf>
    <xf numFmtId="43" fontId="3" fillId="0" borderId="14" xfId="39" applyFont="1" applyBorder="1" applyAlignment="1">
      <alignment vertical="center"/>
    </xf>
    <xf numFmtId="49" fontId="4" fillId="0" borderId="0" xfId="50" applyNumberFormat="1" applyFont="1" applyBorder="1" applyAlignment="1">
      <alignment horizontal="center"/>
      <protection/>
    </xf>
    <xf numFmtId="0" fontId="2" fillId="0" borderId="0" xfId="51">
      <alignment/>
      <protection/>
    </xf>
    <xf numFmtId="0" fontId="3" fillId="0" borderId="0" xfId="51" applyFont="1" applyBorder="1" applyAlignment="1">
      <alignment horizontal="center" vertical="center"/>
      <protection/>
    </xf>
    <xf numFmtId="0" fontId="4" fillId="0" borderId="0" xfId="51" applyFont="1" applyBorder="1">
      <alignment/>
      <protection/>
    </xf>
    <xf numFmtId="0" fontId="4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4" fillId="0" borderId="0" xfId="51" applyFont="1" applyBorder="1" applyAlignment="1">
      <alignment vertical="center"/>
      <protection/>
    </xf>
    <xf numFmtId="43" fontId="4" fillId="0" borderId="0" xfId="40" applyFont="1" applyBorder="1" applyAlignment="1">
      <alignment vertical="center"/>
    </xf>
    <xf numFmtId="43" fontId="3" fillId="0" borderId="0" xfId="51" applyNumberFormat="1" applyFont="1" applyBorder="1" applyAlignment="1">
      <alignment vertical="center"/>
      <protection/>
    </xf>
    <xf numFmtId="0" fontId="3" fillId="0" borderId="0" xfId="51" applyFont="1" applyAlignment="1">
      <alignment/>
      <protection/>
    </xf>
    <xf numFmtId="0" fontId="5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horizontal="center" vertical="center"/>
      <protection/>
    </xf>
    <xf numFmtId="43" fontId="4" fillId="0" borderId="0" xfId="36" applyFont="1" applyBorder="1" applyAlignment="1">
      <alignment horizontal="center" vertical="center"/>
    </xf>
    <xf numFmtId="43" fontId="3" fillId="0" borderId="0" xfId="36" applyFont="1" applyBorder="1" applyAlignment="1">
      <alignment horizontal="center" vertical="center"/>
    </xf>
    <xf numFmtId="0" fontId="6" fillId="0" borderId="0" xfId="51" applyFont="1" applyBorder="1" applyAlignment="1">
      <alignment vertical="center"/>
      <protection/>
    </xf>
    <xf numFmtId="43" fontId="4" fillId="0" borderId="0" xfId="36" applyFont="1" applyBorder="1" applyAlignment="1">
      <alignment horizontal="right" vertical="center"/>
    </xf>
    <xf numFmtId="0" fontId="3" fillId="0" borderId="0" xfId="51" applyFont="1" applyFill="1" applyBorder="1" applyAlignment="1">
      <alignment horizontal="center" vertical="center"/>
      <protection/>
    </xf>
    <xf numFmtId="43" fontId="3" fillId="0" borderId="19" xfId="51" applyNumberFormat="1" applyFont="1" applyBorder="1" applyAlignment="1">
      <alignment vertical="center"/>
      <protection/>
    </xf>
    <xf numFmtId="0" fontId="5" fillId="0" borderId="0" xfId="51" applyFont="1" applyBorder="1" applyAlignment="1">
      <alignment horizontal="left"/>
      <protection/>
    </xf>
    <xf numFmtId="43" fontId="3" fillId="0" borderId="0" xfId="36" applyFont="1" applyAlignment="1">
      <alignment horizontal="right"/>
    </xf>
    <xf numFmtId="0" fontId="3" fillId="0" borderId="0" xfId="51" applyFont="1" applyAlignment="1">
      <alignment horizontal="right"/>
      <protection/>
    </xf>
    <xf numFmtId="43" fontId="4" fillId="0" borderId="0" xfId="36" applyFont="1" applyAlignment="1">
      <alignment horizontal="right"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3" fillId="0" borderId="0" xfId="52" applyFont="1">
      <alignment/>
      <protection/>
    </xf>
    <xf numFmtId="43" fontId="3" fillId="0" borderId="0" xfId="52" applyNumberFormat="1" applyFont="1" applyBorder="1">
      <alignment/>
      <protection/>
    </xf>
    <xf numFmtId="0" fontId="3" fillId="0" borderId="0" xfId="52" applyFont="1" applyAlignment="1">
      <alignment vertical="center"/>
      <protection/>
    </xf>
    <xf numFmtId="0" fontId="3" fillId="0" borderId="12" xfId="52" applyFont="1" applyBorder="1" applyAlignment="1">
      <alignment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left" vertical="center"/>
      <protection/>
    </xf>
    <xf numFmtId="43" fontId="4" fillId="0" borderId="13" xfId="41" applyFont="1" applyBorder="1" applyAlignment="1">
      <alignment vertical="center"/>
    </xf>
    <xf numFmtId="43" fontId="4" fillId="0" borderId="0" xfId="52" applyNumberFormat="1" applyFont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43" fontId="4" fillId="0" borderId="0" xfId="41" applyFont="1" applyBorder="1" applyAlignment="1">
      <alignment vertical="center"/>
    </xf>
    <xf numFmtId="43" fontId="4" fillId="0" borderId="0" xfId="41" applyFont="1" applyAlignment="1">
      <alignment vertical="center"/>
    </xf>
    <xf numFmtId="0" fontId="4" fillId="0" borderId="12" xfId="52" applyFont="1" applyBorder="1" applyAlignment="1">
      <alignment vertical="center"/>
      <protection/>
    </xf>
    <xf numFmtId="0" fontId="4" fillId="0" borderId="13" xfId="52" applyFont="1" applyBorder="1" applyAlignment="1">
      <alignment vertical="center"/>
      <protection/>
    </xf>
    <xf numFmtId="43" fontId="4" fillId="0" borderId="12" xfId="41" applyFont="1" applyBorder="1" applyAlignment="1">
      <alignment vertical="center"/>
    </xf>
    <xf numFmtId="43" fontId="3" fillId="0" borderId="0" xfId="52" applyNumberFormat="1" applyFont="1" applyBorder="1" applyAlignment="1">
      <alignment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vertical="center"/>
      <protection/>
    </xf>
    <xf numFmtId="0" fontId="4" fillId="0" borderId="20" xfId="52" applyFont="1" applyBorder="1" applyAlignment="1">
      <alignment vertical="center"/>
      <protection/>
    </xf>
    <xf numFmtId="0" fontId="5" fillId="0" borderId="12" xfId="52" applyFont="1" applyBorder="1" applyAlignment="1">
      <alignment vertical="center"/>
      <protection/>
    </xf>
    <xf numFmtId="0" fontId="7" fillId="0" borderId="0" xfId="52" applyFont="1">
      <alignment/>
      <protection/>
    </xf>
    <xf numFmtId="0" fontId="49" fillId="0" borderId="0" xfId="0" applyFont="1" applyAlignment="1">
      <alignment/>
    </xf>
    <xf numFmtId="43" fontId="6" fillId="0" borderId="13" xfId="41" applyFont="1" applyBorder="1" applyAlignment="1">
      <alignment vertical="center"/>
    </xf>
    <xf numFmtId="43" fontId="6" fillId="0" borderId="0" xfId="41" applyFont="1" applyBorder="1" applyAlignment="1">
      <alignment vertical="center"/>
    </xf>
    <xf numFmtId="43" fontId="6" fillId="0" borderId="12" xfId="41" applyFont="1" applyBorder="1" applyAlignment="1">
      <alignment vertical="center"/>
    </xf>
    <xf numFmtId="0" fontId="6" fillId="0" borderId="12" xfId="52" applyFont="1" applyBorder="1" applyAlignment="1">
      <alignment vertical="center"/>
      <protection/>
    </xf>
    <xf numFmtId="49" fontId="6" fillId="0" borderId="13" xfId="52" applyNumberFormat="1" applyFont="1" applyBorder="1" applyAlignment="1">
      <alignment horizontal="center" vertical="center"/>
      <protection/>
    </xf>
    <xf numFmtId="0" fontId="50" fillId="0" borderId="0" xfId="0" applyFont="1" applyAlignment="1">
      <alignment/>
    </xf>
    <xf numFmtId="43" fontId="6" fillId="0" borderId="13" xfId="41" applyFont="1" applyBorder="1" applyAlignment="1">
      <alignment horizontal="right" vertical="center"/>
    </xf>
    <xf numFmtId="0" fontId="6" fillId="0" borderId="13" xfId="52" applyFont="1" applyBorder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43" fontId="8" fillId="0" borderId="21" xfId="52" applyNumberFormat="1" applyFont="1" applyBorder="1" applyAlignment="1">
      <alignment vertical="center"/>
      <protection/>
    </xf>
    <xf numFmtId="43" fontId="8" fillId="0" borderId="19" xfId="52" applyNumberFormat="1" applyFont="1" applyBorder="1" applyAlignment="1">
      <alignment vertical="center"/>
      <protection/>
    </xf>
    <xf numFmtId="0" fontId="8" fillId="0" borderId="12" xfId="52" applyFont="1" applyBorder="1" applyAlignment="1">
      <alignment vertical="center"/>
      <protection/>
    </xf>
    <xf numFmtId="0" fontId="8" fillId="0" borderId="13" xfId="52" applyFont="1" applyBorder="1" applyAlignment="1">
      <alignment vertical="center"/>
      <protection/>
    </xf>
    <xf numFmtId="43" fontId="8" fillId="0" borderId="0" xfId="52" applyNumberFormat="1" applyFont="1" applyAlignment="1">
      <alignment vertical="center"/>
      <protection/>
    </xf>
    <xf numFmtId="43" fontId="6" fillId="0" borderId="0" xfId="52" applyNumberFormat="1" applyFont="1" applyAlignment="1">
      <alignment vertical="center"/>
      <protection/>
    </xf>
    <xf numFmtId="43" fontId="6" fillId="0" borderId="15" xfId="41" applyFont="1" applyBorder="1" applyAlignment="1">
      <alignment vertical="center"/>
    </xf>
    <xf numFmtId="0" fontId="6" fillId="0" borderId="0" xfId="52" applyFont="1" applyBorder="1" applyAlignment="1">
      <alignment vertical="center"/>
      <protection/>
    </xf>
    <xf numFmtId="43" fontId="6" fillId="0" borderId="18" xfId="41" applyFont="1" applyBorder="1" applyAlignment="1">
      <alignment vertical="center"/>
    </xf>
    <xf numFmtId="0" fontId="6" fillId="0" borderId="17" xfId="52" applyFont="1" applyBorder="1" applyAlignment="1">
      <alignment horizontal="center" vertical="center"/>
      <protection/>
    </xf>
    <xf numFmtId="43" fontId="6" fillId="0" borderId="14" xfId="41" applyFont="1" applyBorder="1" applyAlignment="1">
      <alignment vertical="center"/>
    </xf>
    <xf numFmtId="0" fontId="6" fillId="0" borderId="11" xfId="52" applyFont="1" applyBorder="1" applyAlignment="1">
      <alignment vertical="center"/>
      <protection/>
    </xf>
    <xf numFmtId="43" fontId="6" fillId="0" borderId="22" xfId="52" applyNumberFormat="1" applyFont="1" applyBorder="1" applyAlignment="1">
      <alignment vertical="center"/>
      <protection/>
    </xf>
    <xf numFmtId="0" fontId="8" fillId="0" borderId="12" xfId="52" applyFont="1" applyBorder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6" fillId="0" borderId="0" xfId="52" applyFont="1">
      <alignment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/>
      <protection/>
    </xf>
    <xf numFmtId="0" fontId="6" fillId="0" borderId="11" xfId="52" applyFont="1" applyBorder="1">
      <alignment/>
      <protection/>
    </xf>
    <xf numFmtId="0" fontId="9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43" fontId="6" fillId="0" borderId="11" xfId="41" applyFont="1" applyBorder="1" applyAlignment="1">
      <alignment/>
    </xf>
    <xf numFmtId="43" fontId="6" fillId="0" borderId="13" xfId="41" applyFont="1" applyFill="1" applyBorder="1" applyAlignment="1">
      <alignment vertical="center"/>
    </xf>
    <xf numFmtId="0" fontId="6" fillId="0" borderId="12" xfId="52" applyFont="1" applyBorder="1" applyAlignment="1">
      <alignment horizontal="center" vertical="center"/>
      <protection/>
    </xf>
    <xf numFmtId="43" fontId="6" fillId="0" borderId="12" xfId="41" applyFont="1" applyFill="1" applyBorder="1" applyAlignment="1">
      <alignment vertical="center"/>
    </xf>
    <xf numFmtId="43" fontId="6" fillId="0" borderId="0" xfId="41" applyFont="1" applyAlignment="1">
      <alignment vertical="center"/>
    </xf>
    <xf numFmtId="43" fontId="8" fillId="0" borderId="21" xfId="41" applyFont="1" applyBorder="1" applyAlignment="1">
      <alignment vertical="center"/>
    </xf>
    <xf numFmtId="43" fontId="8" fillId="0" borderId="0" xfId="41" applyFont="1" applyAlignment="1">
      <alignment/>
    </xf>
    <xf numFmtId="43" fontId="6" fillId="0" borderId="0" xfId="52" applyNumberFormat="1" applyFont="1" applyBorder="1" applyAlignment="1">
      <alignment vertical="center"/>
      <protection/>
    </xf>
    <xf numFmtId="49" fontId="6" fillId="0" borderId="17" xfId="52" applyNumberFormat="1" applyFont="1" applyBorder="1" applyAlignment="1">
      <alignment horizontal="center" vertical="center"/>
      <protection/>
    </xf>
    <xf numFmtId="0" fontId="8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43" fontId="8" fillId="0" borderId="0" xfId="52" applyNumberFormat="1" applyFont="1" applyBorder="1" applyAlignment="1">
      <alignment vertical="center"/>
      <protection/>
    </xf>
    <xf numFmtId="0" fontId="6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43" fontId="49" fillId="0" borderId="0" xfId="0" applyNumberFormat="1" applyFont="1" applyAlignment="1">
      <alignment/>
    </xf>
    <xf numFmtId="0" fontId="2" fillId="0" borderId="0" xfId="53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5" fillId="0" borderId="0" xfId="53" applyFont="1">
      <alignment/>
      <protection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43" fontId="3" fillId="0" borderId="0" xfId="42" applyFont="1" applyAlignment="1">
      <alignment horizontal="center"/>
    </xf>
    <xf numFmtId="43" fontId="3" fillId="0" borderId="0" xfId="53" applyNumberFormat="1" applyFont="1">
      <alignment/>
      <protection/>
    </xf>
    <xf numFmtId="0" fontId="4" fillId="0" borderId="23" xfId="53" applyFont="1" applyBorder="1">
      <alignment/>
      <protection/>
    </xf>
    <xf numFmtId="0" fontId="3" fillId="0" borderId="12" xfId="53" applyFont="1" applyBorder="1">
      <alignment/>
      <protection/>
    </xf>
    <xf numFmtId="0" fontId="3" fillId="0" borderId="24" xfId="53" applyFont="1" applyBorder="1">
      <alignment/>
      <protection/>
    </xf>
    <xf numFmtId="49" fontId="4" fillId="0" borderId="0" xfId="53" applyNumberFormat="1" applyFont="1" applyAlignment="1">
      <alignment horizontal="center" vertical="center"/>
      <protection/>
    </xf>
    <xf numFmtId="43" fontId="4" fillId="0" borderId="0" xfId="42" applyFont="1" applyAlignment="1">
      <alignment horizontal="center" vertical="center"/>
    </xf>
    <xf numFmtId="0" fontId="3" fillId="0" borderId="12" xfId="53" applyFont="1" applyBorder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2" fillId="0" borderId="0" xfId="53" applyBorder="1">
      <alignment/>
      <protection/>
    </xf>
    <xf numFmtId="0" fontId="4" fillId="0" borderId="25" xfId="53" applyFont="1" applyBorder="1">
      <alignment/>
      <protection/>
    </xf>
    <xf numFmtId="0" fontId="4" fillId="0" borderId="26" xfId="53" applyFont="1" applyBorder="1">
      <alignment/>
      <protection/>
    </xf>
    <xf numFmtId="0" fontId="4" fillId="0" borderId="27" xfId="53" applyFont="1" applyBorder="1">
      <alignment/>
      <protection/>
    </xf>
    <xf numFmtId="0" fontId="4" fillId="0" borderId="28" xfId="53" applyFont="1" applyBorder="1">
      <alignment/>
      <protection/>
    </xf>
    <xf numFmtId="0" fontId="4" fillId="0" borderId="29" xfId="53" applyFont="1" applyBorder="1">
      <alignment/>
      <protection/>
    </xf>
    <xf numFmtId="0" fontId="4" fillId="0" borderId="30" xfId="53" applyFont="1" applyBorder="1">
      <alignment/>
      <protection/>
    </xf>
    <xf numFmtId="0" fontId="3" fillId="0" borderId="25" xfId="53" applyFont="1" applyBorder="1">
      <alignment/>
      <protection/>
    </xf>
    <xf numFmtId="0" fontId="4" fillId="0" borderId="31" xfId="53" applyFont="1" applyBorder="1">
      <alignment/>
      <protection/>
    </xf>
    <xf numFmtId="0" fontId="4" fillId="0" borderId="32" xfId="53" applyFont="1" applyBorder="1">
      <alignment/>
      <protection/>
    </xf>
    <xf numFmtId="43" fontId="3" fillId="0" borderId="26" xfId="42" applyFont="1" applyBorder="1" applyAlignment="1">
      <alignment/>
    </xf>
    <xf numFmtId="0" fontId="2" fillId="0" borderId="28" xfId="53" applyBorder="1">
      <alignment/>
      <protection/>
    </xf>
    <xf numFmtId="0" fontId="2" fillId="0" borderId="32" xfId="53" applyBorder="1">
      <alignment/>
      <protection/>
    </xf>
    <xf numFmtId="0" fontId="2" fillId="0" borderId="30" xfId="53" applyBorder="1">
      <alignment/>
      <protection/>
    </xf>
    <xf numFmtId="0" fontId="0" fillId="0" borderId="32" xfId="0" applyBorder="1" applyAlignment="1">
      <alignment/>
    </xf>
    <xf numFmtId="0" fontId="3" fillId="0" borderId="33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3" xfId="5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3" fontId="3" fillId="0" borderId="19" xfId="36" applyFont="1" applyBorder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16" fontId="51" fillId="0" borderId="0" xfId="0" applyNumberFormat="1" applyFont="1" applyAlignment="1" quotePrefix="1">
      <alignment horizontal="right"/>
    </xf>
    <xf numFmtId="16" fontId="52" fillId="0" borderId="0" xfId="0" applyNumberFormat="1" applyFont="1" applyAlignment="1" quotePrefix="1">
      <alignment horizontal="right"/>
    </xf>
    <xf numFmtId="0" fontId="51" fillId="0" borderId="0" xfId="0" applyFont="1" applyAlignment="1" quotePrefix="1">
      <alignment horizontal="right"/>
    </xf>
    <xf numFmtId="0" fontId="51" fillId="0" borderId="24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4" xfId="0" applyFont="1" applyBorder="1" applyAlignment="1" quotePrefix="1">
      <alignment horizontal="center"/>
    </xf>
    <xf numFmtId="0" fontId="51" fillId="0" borderId="33" xfId="0" applyFont="1" applyBorder="1" applyAlignment="1" quotePrefix="1">
      <alignment horizontal="center"/>
    </xf>
    <xf numFmtId="0" fontId="51" fillId="0" borderId="18" xfId="0" applyFont="1" applyBorder="1" applyAlignment="1" quotePrefix="1">
      <alignment horizontal="center"/>
    </xf>
    <xf numFmtId="0" fontId="51" fillId="0" borderId="11" xfId="0" applyFont="1" applyBorder="1" applyAlignment="1" quotePrefix="1">
      <alignment horizontal="center"/>
    </xf>
    <xf numFmtId="0" fontId="51" fillId="0" borderId="17" xfId="0" applyFont="1" applyBorder="1" applyAlignment="1" quotePrefix="1">
      <alignment horizontal="center"/>
    </xf>
    <xf numFmtId="0" fontId="51" fillId="0" borderId="24" xfId="0" applyFont="1" applyBorder="1" applyAlignment="1" quotePrefix="1">
      <alignment horizontal="center"/>
    </xf>
    <xf numFmtId="0" fontId="51" fillId="0" borderId="16" xfId="0" applyFont="1" applyBorder="1" applyAlignment="1" quotePrefix="1">
      <alignment horizontal="center"/>
    </xf>
    <xf numFmtId="0" fontId="51" fillId="0" borderId="23" xfId="0" applyFont="1" applyBorder="1" applyAlignment="1" quotePrefix="1">
      <alignment horizontal="center"/>
    </xf>
    <xf numFmtId="0" fontId="52" fillId="0" borderId="0" xfId="0" applyFont="1" applyAlignment="1" quotePrefix="1">
      <alignment horizontal="right"/>
    </xf>
    <xf numFmtId="0" fontId="51" fillId="0" borderId="22" xfId="0" applyFont="1" applyBorder="1" applyAlignment="1" quotePrefix="1">
      <alignment horizontal="center"/>
    </xf>
    <xf numFmtId="0" fontId="51" fillId="0" borderId="34" xfId="0" applyFont="1" applyBorder="1" applyAlignment="1" quotePrefix="1">
      <alignment horizontal="center"/>
    </xf>
    <xf numFmtId="0" fontId="53" fillId="0" borderId="0" xfId="0" applyFont="1" applyAlignment="1" quotePrefix="1">
      <alignment horizontal="right"/>
    </xf>
    <xf numFmtId="43" fontId="0" fillId="0" borderId="0" xfId="0" applyNumberFormat="1" applyAlignment="1">
      <alignment/>
    </xf>
    <xf numFmtId="43" fontId="6" fillId="0" borderId="13" xfId="39" applyFont="1" applyBorder="1" applyAlignment="1">
      <alignment horizontal="right"/>
    </xf>
    <xf numFmtId="43" fontId="8" fillId="0" borderId="14" xfId="39" applyFont="1" applyBorder="1" applyAlignment="1">
      <alignment/>
    </xf>
    <xf numFmtId="43" fontId="4" fillId="0" borderId="0" xfId="36" applyFont="1" applyBorder="1" applyAlignment="1">
      <alignment vertical="center"/>
    </xf>
    <xf numFmtId="43" fontId="0" fillId="0" borderId="0" xfId="36" applyFont="1" applyAlignment="1">
      <alignment/>
    </xf>
    <xf numFmtId="43" fontId="54" fillId="0" borderId="0" xfId="0" applyNumberFormat="1" applyFont="1" applyAlignment="1">
      <alignment/>
    </xf>
    <xf numFmtId="43" fontId="54" fillId="0" borderId="0" xfId="36" applyFont="1" applyAlignment="1">
      <alignment/>
    </xf>
    <xf numFmtId="43" fontId="54" fillId="0" borderId="19" xfId="0" applyNumberFormat="1" applyFont="1" applyBorder="1" applyAlignment="1">
      <alignment/>
    </xf>
    <xf numFmtId="0" fontId="4" fillId="0" borderId="0" xfId="51" applyFont="1" applyAlignment="1">
      <alignment/>
      <protection/>
    </xf>
    <xf numFmtId="43" fontId="4" fillId="0" borderId="0" xfId="36" applyFont="1" applyAlignment="1">
      <alignment/>
    </xf>
    <xf numFmtId="43" fontId="3" fillId="0" borderId="0" xfId="36" applyFont="1" applyAlignment="1">
      <alignment/>
    </xf>
    <xf numFmtId="43" fontId="3" fillId="0" borderId="19" xfId="51" applyNumberFormat="1" applyFont="1" applyBorder="1" applyAlignment="1">
      <alignment/>
      <protection/>
    </xf>
    <xf numFmtId="43" fontId="55" fillId="0" borderId="19" xfId="0" applyNumberFormat="1" applyFont="1" applyBorder="1" applyAlignment="1">
      <alignment/>
    </xf>
    <xf numFmtId="43" fontId="3" fillId="0" borderId="35" xfId="38" applyFont="1" applyBorder="1" applyAlignment="1">
      <alignment vertical="center"/>
    </xf>
    <xf numFmtId="43" fontId="3" fillId="0" borderId="36" xfId="38" applyFont="1" applyBorder="1" applyAlignment="1">
      <alignment vertical="center"/>
    </xf>
    <xf numFmtId="0" fontId="3" fillId="0" borderId="0" xfId="50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49" applyNumberFormat="1" applyFont="1" applyBorder="1" applyAlignment="1">
      <alignment horizontal="center" vertical="center"/>
      <protection/>
    </xf>
    <xf numFmtId="43" fontId="3" fillId="0" borderId="0" xfId="38" applyFont="1" applyBorder="1" applyAlignment="1">
      <alignment vertical="center"/>
    </xf>
    <xf numFmtId="43" fontId="8" fillId="0" borderId="0" xfId="39" applyFont="1" applyBorder="1" applyAlignment="1">
      <alignment/>
    </xf>
    <xf numFmtId="0" fontId="8" fillId="0" borderId="10" xfId="52" applyFont="1" applyBorder="1" applyAlignment="1">
      <alignment vertical="center"/>
      <protection/>
    </xf>
    <xf numFmtId="0" fontId="8" fillId="0" borderId="11" xfId="52" applyFont="1" applyBorder="1" applyAlignment="1">
      <alignment vertical="center"/>
      <protection/>
    </xf>
    <xf numFmtId="43" fontId="6" fillId="0" borderId="13" xfId="52" applyNumberFormat="1" applyFont="1" applyBorder="1" applyAlignment="1">
      <alignment vertical="center"/>
      <protection/>
    </xf>
    <xf numFmtId="43" fontId="6" fillId="0" borderId="13" xfId="36" applyFont="1" applyBorder="1" applyAlignment="1">
      <alignment vertical="center"/>
    </xf>
    <xf numFmtId="43" fontId="8" fillId="0" borderId="13" xfId="36" applyFont="1" applyBorder="1" applyAlignment="1">
      <alignment vertical="center"/>
    </xf>
    <xf numFmtId="43" fontId="6" fillId="0" borderId="37" xfId="41" applyFont="1" applyBorder="1" applyAlignment="1">
      <alignment vertical="center"/>
    </xf>
    <xf numFmtId="43" fontId="8" fillId="0" borderId="21" xfId="36" applyFont="1" applyBorder="1" applyAlignment="1">
      <alignment vertical="center"/>
    </xf>
    <xf numFmtId="43" fontId="6" fillId="0" borderId="21" xfId="36" applyFont="1" applyBorder="1" applyAlignment="1">
      <alignment vertical="center"/>
    </xf>
    <xf numFmtId="43" fontId="8" fillId="0" borderId="38" xfId="52" applyNumberFormat="1" applyFont="1" applyBorder="1" applyAlignment="1">
      <alignment vertical="center"/>
      <protection/>
    </xf>
    <xf numFmtId="43" fontId="6" fillId="0" borderId="15" xfId="36" applyFont="1" applyBorder="1" applyAlignment="1">
      <alignment vertical="center"/>
    </xf>
    <xf numFmtId="43" fontId="6" fillId="0" borderId="18" xfId="36" applyFont="1" applyBorder="1" applyAlignment="1">
      <alignment vertical="center"/>
    </xf>
    <xf numFmtId="43" fontId="6" fillId="0" borderId="17" xfId="36" applyFont="1" applyBorder="1" applyAlignment="1">
      <alignment vertical="center"/>
    </xf>
    <xf numFmtId="43" fontId="8" fillId="0" borderId="39" xfId="36" applyFont="1" applyBorder="1" applyAlignment="1">
      <alignment vertical="center"/>
    </xf>
    <xf numFmtId="43" fontId="8" fillId="0" borderId="40" xfId="36" applyFont="1" applyBorder="1" applyAlignment="1">
      <alignment vertical="center"/>
    </xf>
    <xf numFmtId="43" fontId="8" fillId="0" borderId="15" xfId="36" applyFont="1" applyBorder="1" applyAlignment="1">
      <alignment vertical="center"/>
    </xf>
    <xf numFmtId="43" fontId="8" fillId="0" borderId="39" xfId="52" applyNumberFormat="1" applyFont="1" applyBorder="1" applyAlignment="1">
      <alignment vertical="center"/>
      <protection/>
    </xf>
    <xf numFmtId="188" fontId="51" fillId="0" borderId="0" xfId="36" applyNumberFormat="1" applyFont="1" applyAlignment="1">
      <alignment/>
    </xf>
    <xf numFmtId="188" fontId="51" fillId="0" borderId="13" xfId="0" applyNumberFormat="1" applyFont="1" applyBorder="1" applyAlignment="1">
      <alignment/>
    </xf>
    <xf numFmtId="188" fontId="51" fillId="0" borderId="41" xfId="36" applyNumberFormat="1" applyFont="1" applyBorder="1" applyAlignment="1">
      <alignment/>
    </xf>
    <xf numFmtId="188" fontId="51" fillId="0" borderId="21" xfId="0" applyNumberFormat="1" applyFont="1" applyBorder="1" applyAlignment="1">
      <alignment/>
    </xf>
    <xf numFmtId="43" fontId="51" fillId="0" borderId="13" xfId="36" applyFont="1" applyBorder="1" applyAlignment="1">
      <alignment/>
    </xf>
    <xf numFmtId="188" fontId="51" fillId="0" borderId="13" xfId="36" applyNumberFormat="1" applyFont="1" applyBorder="1" applyAlignment="1">
      <alignment/>
    </xf>
    <xf numFmtId="188" fontId="51" fillId="0" borderId="17" xfId="36" applyNumberFormat="1" applyFont="1" applyBorder="1" applyAlignment="1">
      <alignment/>
    </xf>
    <xf numFmtId="188" fontId="51" fillId="0" borderId="15" xfId="36" applyNumberFormat="1" applyFont="1" applyBorder="1" applyAlignment="1">
      <alignment/>
    </xf>
    <xf numFmtId="43" fontId="51" fillId="0" borderId="12" xfId="36" applyFont="1" applyBorder="1" applyAlignment="1">
      <alignment/>
    </xf>
    <xf numFmtId="188" fontId="51" fillId="0" borderId="12" xfId="36" applyNumberFormat="1" applyFont="1" applyBorder="1" applyAlignment="1">
      <alignment/>
    </xf>
    <xf numFmtId="188" fontId="51" fillId="0" borderId="18" xfId="36" applyNumberFormat="1" applyFont="1" applyBorder="1" applyAlignment="1">
      <alignment/>
    </xf>
    <xf numFmtId="188" fontId="51" fillId="0" borderId="24" xfId="36" applyNumberFormat="1" applyFont="1" applyBorder="1" applyAlignment="1">
      <alignment/>
    </xf>
    <xf numFmtId="43" fontId="51" fillId="0" borderId="0" xfId="36" applyFont="1" applyBorder="1" applyAlignment="1">
      <alignment/>
    </xf>
    <xf numFmtId="188" fontId="51" fillId="0" borderId="0" xfId="36" applyNumberFormat="1" applyFont="1" applyBorder="1" applyAlignment="1">
      <alignment/>
    </xf>
    <xf numFmtId="188" fontId="51" fillId="0" borderId="21" xfId="36" applyNumberFormat="1" applyFont="1" applyBorder="1" applyAlignment="1">
      <alignment/>
    </xf>
    <xf numFmtId="0" fontId="51" fillId="0" borderId="21" xfId="0" applyFont="1" applyBorder="1" applyAlignment="1">
      <alignment/>
    </xf>
    <xf numFmtId="43" fontId="51" fillId="0" borderId="21" xfId="36" applyFont="1" applyBorder="1" applyAlignment="1">
      <alignment/>
    </xf>
    <xf numFmtId="188" fontId="51" fillId="0" borderId="14" xfId="0" applyNumberFormat="1" applyFont="1" applyBorder="1" applyAlignment="1">
      <alignment/>
    </xf>
    <xf numFmtId="43" fontId="2" fillId="0" borderId="0" xfId="53" applyNumberFormat="1">
      <alignment/>
      <protection/>
    </xf>
    <xf numFmtId="0" fontId="3" fillId="0" borderId="16" xfId="53" applyFont="1" applyBorder="1">
      <alignment/>
      <protection/>
    </xf>
    <xf numFmtId="0" fontId="2" fillId="0" borderId="16" xfId="53" applyBorder="1">
      <alignment/>
      <protection/>
    </xf>
    <xf numFmtId="0" fontId="3" fillId="0" borderId="10" xfId="53" applyFont="1" applyBorder="1">
      <alignment/>
      <protection/>
    </xf>
    <xf numFmtId="0" fontId="3" fillId="0" borderId="17" xfId="50" applyFont="1" applyBorder="1" applyAlignment="1">
      <alignment horizontal="center"/>
      <protection/>
    </xf>
    <xf numFmtId="43" fontId="51" fillId="0" borderId="15" xfId="36" applyFont="1" applyBorder="1" applyAlignment="1">
      <alignment/>
    </xf>
    <xf numFmtId="43" fontId="51" fillId="0" borderId="13" xfId="0" applyNumberFormat="1" applyFont="1" applyBorder="1" applyAlignment="1">
      <alignment/>
    </xf>
    <xf numFmtId="43" fontId="51" fillId="0" borderId="21" xfId="0" applyNumberFormat="1" applyFont="1" applyBorder="1" applyAlignment="1">
      <alignment/>
    </xf>
    <xf numFmtId="188" fontId="51" fillId="0" borderId="17" xfId="0" applyNumberFormat="1" applyFont="1" applyBorder="1" applyAlignment="1">
      <alignment/>
    </xf>
    <xf numFmtId="0" fontId="3" fillId="0" borderId="33" xfId="49" applyFont="1" applyBorder="1" applyAlignment="1">
      <alignment horizontal="center"/>
      <protection/>
    </xf>
    <xf numFmtId="0" fontId="3" fillId="0" borderId="22" xfId="49" applyFont="1" applyBorder="1" applyAlignment="1">
      <alignment horizont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/>
      <protection/>
    </xf>
    <xf numFmtId="0" fontId="3" fillId="0" borderId="0" xfId="50" applyFont="1" applyAlignment="1">
      <alignment horizont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33" xfId="50" applyFont="1" applyBorder="1" applyAlignment="1">
      <alignment horizontal="center"/>
      <protection/>
    </xf>
    <xf numFmtId="0" fontId="3" fillId="0" borderId="22" xfId="50" applyFont="1" applyBorder="1" applyAlignment="1">
      <alignment horizontal="center"/>
      <protection/>
    </xf>
    <xf numFmtId="0" fontId="55" fillId="0" borderId="0" xfId="0" applyFont="1" applyAlignment="1">
      <alignment horizontal="right"/>
    </xf>
    <xf numFmtId="0" fontId="3" fillId="0" borderId="0" xfId="51" applyFont="1" applyAlignment="1">
      <alignment horizontal="center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34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11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42" xfId="52" applyFont="1" applyBorder="1" applyAlignment="1">
      <alignment horizontal="center" vertical="center"/>
      <protection/>
    </xf>
    <xf numFmtId="0" fontId="3" fillId="0" borderId="43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49" fillId="0" borderId="44" xfId="0" applyFont="1" applyBorder="1" applyAlignment="1">
      <alignment horizontal="center" vertical="center" wrapText="1"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9" fillId="0" borderId="39" xfId="0" applyFont="1" applyBorder="1" applyAlignment="1">
      <alignment horizontal="center" vertical="center" wrapText="1"/>
    </xf>
    <xf numFmtId="0" fontId="3" fillId="0" borderId="16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51" fillId="0" borderId="12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1" fillId="0" borderId="24" xfId="0" applyFont="1" applyBorder="1" applyAlignment="1">
      <alignment horizontal="right"/>
    </xf>
    <xf numFmtId="0" fontId="51" fillId="0" borderId="18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4" xfId="0" applyFont="1" applyBorder="1" applyAlignment="1" quotePrefix="1">
      <alignment horizontal="center"/>
    </xf>
    <xf numFmtId="0" fontId="5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1" fillId="0" borderId="0" xfId="0" applyFont="1" applyBorder="1" applyAlignment="1">
      <alignment horizontal="right"/>
    </xf>
    <xf numFmtId="0" fontId="51" fillId="0" borderId="33" xfId="0" applyFont="1" applyBorder="1" applyAlignment="1" quotePrefix="1">
      <alignment horizontal="center"/>
    </xf>
    <xf numFmtId="0" fontId="51" fillId="0" borderId="22" xfId="0" applyFont="1" applyBorder="1" applyAlignment="1" quotePrefix="1">
      <alignment horizontal="center"/>
    </xf>
    <xf numFmtId="0" fontId="51" fillId="0" borderId="23" xfId="0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0" fontId="51" fillId="0" borderId="37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2" fillId="0" borderId="16" xfId="0" applyFont="1" applyBorder="1" applyAlignment="1">
      <alignment horizontal="right"/>
    </xf>
    <xf numFmtId="0" fontId="52" fillId="0" borderId="24" xfId="0" applyFont="1" applyBorder="1" applyAlignment="1">
      <alignment horizontal="right"/>
    </xf>
    <xf numFmtId="0" fontId="52" fillId="0" borderId="23" xfId="0" applyFont="1" applyBorder="1" applyAlignment="1">
      <alignment horizontal="right"/>
    </xf>
    <xf numFmtId="43" fontId="52" fillId="0" borderId="33" xfId="0" applyNumberFormat="1" applyFont="1" applyBorder="1" applyAlignment="1">
      <alignment horizontal="right"/>
    </xf>
    <xf numFmtId="0" fontId="52" fillId="0" borderId="34" xfId="0" applyFont="1" applyBorder="1" applyAlignment="1">
      <alignment horizontal="right"/>
    </xf>
    <xf numFmtId="0" fontId="52" fillId="0" borderId="22" xfId="0" applyFont="1" applyBorder="1" applyAlignment="1">
      <alignment horizontal="right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เครื่องหมายจุลภาค 4" xfId="40"/>
    <cellStyle name="เครื่องหมายจุลภาค 5" xfId="41"/>
    <cellStyle name="เครื่องหมายจุลภาค 6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 3" xfId="50"/>
    <cellStyle name="ปกติ 4" xfId="51"/>
    <cellStyle name="ปกติ 5" xfId="52"/>
    <cellStyle name="ปกติ 6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57150</xdr:rowOff>
    </xdr:from>
    <xdr:to>
      <xdr:col>1</xdr:col>
      <xdr:colOff>409575</xdr:colOff>
      <xdr:row>6</xdr:row>
      <xdr:rowOff>180975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19050" y="120015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57150</xdr:rowOff>
    </xdr:from>
    <xdr:to>
      <xdr:col>1</xdr:col>
      <xdr:colOff>409575</xdr:colOff>
      <xdr:row>32</xdr:row>
      <xdr:rowOff>180975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19050" y="723900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57150</xdr:rowOff>
    </xdr:from>
    <xdr:to>
      <xdr:col>1</xdr:col>
      <xdr:colOff>409575</xdr:colOff>
      <xdr:row>56</xdr:row>
      <xdr:rowOff>180975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19050" y="1278255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57150</xdr:rowOff>
    </xdr:from>
    <xdr:to>
      <xdr:col>1</xdr:col>
      <xdr:colOff>409575</xdr:colOff>
      <xdr:row>85</xdr:row>
      <xdr:rowOff>180975</xdr:rowOff>
    </xdr:to>
    <xdr:sp>
      <xdr:nvSpPr>
        <xdr:cNvPr id="4" name="ตัวเชื่อมต่อตรง 6"/>
        <xdr:cNvSpPr>
          <a:spLocks/>
        </xdr:cNvSpPr>
      </xdr:nvSpPr>
      <xdr:spPr>
        <a:xfrm>
          <a:off x="19050" y="1912620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111</xdr:row>
      <xdr:rowOff>57150</xdr:rowOff>
    </xdr:from>
    <xdr:to>
      <xdr:col>1</xdr:col>
      <xdr:colOff>409575</xdr:colOff>
      <xdr:row>112</xdr:row>
      <xdr:rowOff>180975</xdr:rowOff>
    </xdr:to>
    <xdr:sp>
      <xdr:nvSpPr>
        <xdr:cNvPr id="5" name="ตัวเชื่อมต่อตรง 7"/>
        <xdr:cNvSpPr>
          <a:spLocks/>
        </xdr:cNvSpPr>
      </xdr:nvSpPr>
      <xdr:spPr>
        <a:xfrm>
          <a:off x="19050" y="25288875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57150</xdr:rowOff>
    </xdr:from>
    <xdr:to>
      <xdr:col>1</xdr:col>
      <xdr:colOff>390525</xdr:colOff>
      <xdr:row>56</xdr:row>
      <xdr:rowOff>180975</xdr:rowOff>
    </xdr:to>
    <xdr:sp>
      <xdr:nvSpPr>
        <xdr:cNvPr id="6" name="ตัวเชื่อมต่อตรง 8"/>
        <xdr:cNvSpPr>
          <a:spLocks/>
        </xdr:cNvSpPr>
      </xdr:nvSpPr>
      <xdr:spPr>
        <a:xfrm>
          <a:off x="0" y="1278255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84</xdr:row>
      <xdr:rowOff>57150</xdr:rowOff>
    </xdr:from>
    <xdr:to>
      <xdr:col>1</xdr:col>
      <xdr:colOff>409575</xdr:colOff>
      <xdr:row>85</xdr:row>
      <xdr:rowOff>180975</xdr:rowOff>
    </xdr:to>
    <xdr:sp>
      <xdr:nvSpPr>
        <xdr:cNvPr id="7" name="ตัวเชื่อมต่อตรง 9"/>
        <xdr:cNvSpPr>
          <a:spLocks/>
        </xdr:cNvSpPr>
      </xdr:nvSpPr>
      <xdr:spPr>
        <a:xfrm>
          <a:off x="19050" y="1912620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57150</xdr:rowOff>
    </xdr:from>
    <xdr:to>
      <xdr:col>1</xdr:col>
      <xdr:colOff>390525</xdr:colOff>
      <xdr:row>85</xdr:row>
      <xdr:rowOff>180975</xdr:rowOff>
    </xdr:to>
    <xdr:sp>
      <xdr:nvSpPr>
        <xdr:cNvPr id="8" name="ตัวเชื่อมต่อตรง 10"/>
        <xdr:cNvSpPr>
          <a:spLocks/>
        </xdr:cNvSpPr>
      </xdr:nvSpPr>
      <xdr:spPr>
        <a:xfrm>
          <a:off x="0" y="1912620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111</xdr:row>
      <xdr:rowOff>57150</xdr:rowOff>
    </xdr:from>
    <xdr:to>
      <xdr:col>1</xdr:col>
      <xdr:colOff>409575</xdr:colOff>
      <xdr:row>112</xdr:row>
      <xdr:rowOff>180975</xdr:rowOff>
    </xdr:to>
    <xdr:sp>
      <xdr:nvSpPr>
        <xdr:cNvPr id="9" name="ตัวเชื่อมต่อตรง 11"/>
        <xdr:cNvSpPr>
          <a:spLocks/>
        </xdr:cNvSpPr>
      </xdr:nvSpPr>
      <xdr:spPr>
        <a:xfrm>
          <a:off x="19050" y="25288875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111</xdr:row>
      <xdr:rowOff>57150</xdr:rowOff>
    </xdr:from>
    <xdr:to>
      <xdr:col>1</xdr:col>
      <xdr:colOff>390525</xdr:colOff>
      <xdr:row>112</xdr:row>
      <xdr:rowOff>180975</xdr:rowOff>
    </xdr:to>
    <xdr:sp>
      <xdr:nvSpPr>
        <xdr:cNvPr id="10" name="ตัวเชื่อมต่อตรง 12"/>
        <xdr:cNvSpPr>
          <a:spLocks/>
        </xdr:cNvSpPr>
      </xdr:nvSpPr>
      <xdr:spPr>
        <a:xfrm>
          <a:off x="0" y="25288875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57150</xdr:rowOff>
    </xdr:from>
    <xdr:to>
      <xdr:col>1</xdr:col>
      <xdr:colOff>409575</xdr:colOff>
      <xdr:row>6</xdr:row>
      <xdr:rowOff>180975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9050" y="1200150"/>
          <a:ext cx="99060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44.421875" style="0" customWidth="1"/>
    <col min="2" max="2" width="10.421875" style="0" customWidth="1"/>
    <col min="3" max="3" width="14.8515625" style="0" customWidth="1"/>
    <col min="4" max="4" width="12.8515625" style="0" customWidth="1"/>
    <col min="8" max="8" width="14.140625" style="0" bestFit="1" customWidth="1"/>
  </cols>
  <sheetData>
    <row r="2" spans="1:4" ht="18.75">
      <c r="A2" s="286" t="s">
        <v>59</v>
      </c>
      <c r="B2" s="286"/>
      <c r="C2" s="286"/>
      <c r="D2" s="286"/>
    </row>
    <row r="3" spans="1:4" ht="18.75">
      <c r="A3" s="286" t="s">
        <v>1</v>
      </c>
      <c r="B3" s="286"/>
      <c r="C3" s="286"/>
      <c r="D3" s="286"/>
    </row>
    <row r="4" spans="1:4" ht="18.75">
      <c r="A4" s="287" t="s">
        <v>311</v>
      </c>
      <c r="B4" s="287"/>
      <c r="C4" s="287"/>
      <c r="D4" s="287"/>
    </row>
    <row r="5" spans="1:4" ht="18.75">
      <c r="A5" s="190" t="s">
        <v>3</v>
      </c>
      <c r="B5" s="12" t="s">
        <v>4</v>
      </c>
      <c r="C5" s="12" t="s">
        <v>5</v>
      </c>
      <c r="D5" s="12" t="s">
        <v>6</v>
      </c>
    </row>
    <row r="6" spans="1:4" ht="18.75">
      <c r="A6" s="3" t="s">
        <v>7</v>
      </c>
      <c r="B6" s="4" t="s">
        <v>8</v>
      </c>
      <c r="C6" s="5">
        <v>0</v>
      </c>
      <c r="D6" s="5"/>
    </row>
    <row r="7" spans="1:4" ht="18.75">
      <c r="A7" s="6" t="s">
        <v>60</v>
      </c>
      <c r="B7" s="7" t="s">
        <v>9</v>
      </c>
      <c r="C7" s="8">
        <v>21317410.49</v>
      </c>
      <c r="D7" s="8"/>
    </row>
    <row r="8" spans="1:4" ht="18.75">
      <c r="A8" s="6" t="s">
        <v>61</v>
      </c>
      <c r="B8" s="7" t="s">
        <v>9</v>
      </c>
      <c r="C8" s="8">
        <v>237715.51</v>
      </c>
      <c r="D8" s="8"/>
    </row>
    <row r="9" spans="1:4" ht="18.75">
      <c r="A9" s="6" t="s">
        <v>62</v>
      </c>
      <c r="B9" s="7" t="s">
        <v>9</v>
      </c>
      <c r="C9" s="8">
        <v>1307699.06</v>
      </c>
      <c r="D9" s="8"/>
    </row>
    <row r="10" spans="1:8" ht="18.75">
      <c r="A10" s="6" t="s">
        <v>63</v>
      </c>
      <c r="B10" s="7" t="s">
        <v>10</v>
      </c>
      <c r="C10" s="8">
        <v>594266.6</v>
      </c>
      <c r="D10" s="8"/>
      <c r="H10" s="220"/>
    </row>
    <row r="11" spans="1:4" ht="18.75">
      <c r="A11" s="6" t="s">
        <v>64</v>
      </c>
      <c r="B11" s="7" t="s">
        <v>65</v>
      </c>
      <c r="C11" s="8">
        <v>47880</v>
      </c>
      <c r="D11" s="8"/>
    </row>
    <row r="12" spans="1:4" ht="18.75">
      <c r="A12" s="6" t="s">
        <v>66</v>
      </c>
      <c r="B12" s="7" t="s">
        <v>65</v>
      </c>
      <c r="C12" s="8">
        <v>2001</v>
      </c>
      <c r="D12" s="8"/>
    </row>
    <row r="13" spans="1:4" ht="18.75">
      <c r="A13" s="6" t="s">
        <v>68</v>
      </c>
      <c r="B13" s="7" t="s">
        <v>67</v>
      </c>
      <c r="C13" s="8">
        <v>37433.67</v>
      </c>
      <c r="D13" s="8"/>
    </row>
    <row r="14" spans="1:4" ht="18.75">
      <c r="A14" s="6" t="s">
        <v>69</v>
      </c>
      <c r="B14" s="7" t="s">
        <v>70</v>
      </c>
      <c r="C14" s="8"/>
      <c r="D14" s="8"/>
    </row>
    <row r="15" spans="1:4" ht="18.75">
      <c r="A15" s="17" t="s">
        <v>11</v>
      </c>
      <c r="B15" s="16" t="s">
        <v>71</v>
      </c>
      <c r="C15" s="13">
        <v>0</v>
      </c>
      <c r="D15" s="13"/>
    </row>
    <row r="16" spans="1:4" ht="18.75">
      <c r="A16" s="17" t="s">
        <v>12</v>
      </c>
      <c r="B16" s="191">
        <v>113500</v>
      </c>
      <c r="C16" s="13">
        <v>0</v>
      </c>
      <c r="D16" s="13"/>
    </row>
    <row r="17" spans="1:4" ht="18.75">
      <c r="A17" s="17" t="s">
        <v>13</v>
      </c>
      <c r="B17" s="191">
        <v>190004</v>
      </c>
      <c r="C17" s="13">
        <v>0</v>
      </c>
      <c r="D17" s="13" t="s">
        <v>14</v>
      </c>
    </row>
    <row r="18" spans="1:4" ht="18.75">
      <c r="A18" s="18" t="s">
        <v>15</v>
      </c>
      <c r="B18" s="19" t="s">
        <v>16</v>
      </c>
      <c r="C18" s="13">
        <v>714412</v>
      </c>
      <c r="D18" s="13"/>
    </row>
    <row r="19" spans="1:4" ht="18.75">
      <c r="A19" s="18" t="s">
        <v>17</v>
      </c>
      <c r="B19" s="19" t="s">
        <v>18</v>
      </c>
      <c r="C19" s="13">
        <v>163860</v>
      </c>
      <c r="D19" s="13"/>
    </row>
    <row r="20" spans="1:4" ht="18.75">
      <c r="A20" s="17" t="s">
        <v>19</v>
      </c>
      <c r="B20" s="16" t="s">
        <v>20</v>
      </c>
      <c r="C20" s="13">
        <v>576630</v>
      </c>
      <c r="D20" s="13"/>
    </row>
    <row r="21" spans="1:4" ht="18.75">
      <c r="A21" s="17" t="s">
        <v>21</v>
      </c>
      <c r="B21" s="16" t="s">
        <v>22</v>
      </c>
      <c r="C21" s="13">
        <v>21400</v>
      </c>
      <c r="D21" s="13"/>
    </row>
    <row r="22" spans="1:4" ht="18.75">
      <c r="A22" s="17" t="s">
        <v>23</v>
      </c>
      <c r="B22" s="16" t="s">
        <v>24</v>
      </c>
      <c r="C22" s="13">
        <v>84440</v>
      </c>
      <c r="D22" s="13"/>
    </row>
    <row r="23" spans="1:4" ht="18.75">
      <c r="A23" s="17" t="s">
        <v>25</v>
      </c>
      <c r="B23" s="16" t="s">
        <v>26</v>
      </c>
      <c r="C23" s="13">
        <v>0</v>
      </c>
      <c r="D23" s="13"/>
    </row>
    <row r="24" spans="1:4" ht="18.75">
      <c r="A24" s="17" t="s">
        <v>27</v>
      </c>
      <c r="B24" s="16" t="s">
        <v>28</v>
      </c>
      <c r="C24" s="13">
        <v>13209.21</v>
      </c>
      <c r="D24" s="13"/>
    </row>
    <row r="25" spans="1:4" ht="18.75">
      <c r="A25" s="17" t="s">
        <v>29</v>
      </c>
      <c r="B25" s="16" t="s">
        <v>30</v>
      </c>
      <c r="C25" s="13">
        <v>0</v>
      </c>
      <c r="D25" s="13"/>
    </row>
    <row r="26" spans="1:4" ht="18.75">
      <c r="A26" s="17" t="s">
        <v>31</v>
      </c>
      <c r="B26" s="16" t="s">
        <v>32</v>
      </c>
      <c r="C26" s="13">
        <v>0</v>
      </c>
      <c r="D26" s="13"/>
    </row>
    <row r="27" spans="1:4" ht="18.75">
      <c r="A27" s="17" t="s">
        <v>33</v>
      </c>
      <c r="B27" s="16" t="s">
        <v>34</v>
      </c>
      <c r="C27" s="13">
        <v>0</v>
      </c>
      <c r="D27" s="13"/>
    </row>
    <row r="28" spans="1:4" ht="18.75">
      <c r="A28" s="17" t="s">
        <v>35</v>
      </c>
      <c r="B28" s="16" t="s">
        <v>36</v>
      </c>
      <c r="C28" s="13">
        <v>0</v>
      </c>
      <c r="D28" s="13"/>
    </row>
    <row r="29" spans="1:4" ht="18.75">
      <c r="A29" s="6" t="s">
        <v>265</v>
      </c>
      <c r="B29" s="7" t="s">
        <v>38</v>
      </c>
      <c r="C29" s="8"/>
      <c r="D29" s="8">
        <f>'(หมายเหตุ 1)'!E74</f>
        <v>6374657.09</v>
      </c>
    </row>
    <row r="30" spans="1:4" ht="18.75">
      <c r="A30" s="6" t="s">
        <v>266</v>
      </c>
      <c r="B30" s="7"/>
      <c r="C30" s="8"/>
      <c r="D30" s="8">
        <f>'(หมายเหตุ 2)'!E26</f>
        <v>1879761</v>
      </c>
    </row>
    <row r="31" spans="1:4" ht="18.75">
      <c r="A31" s="6" t="s">
        <v>267</v>
      </c>
      <c r="B31" s="7" t="s">
        <v>39</v>
      </c>
      <c r="C31" s="8"/>
      <c r="D31" s="8">
        <f>'(หมายเหตุ 2)'!E36</f>
        <v>1488310.6099999999</v>
      </c>
    </row>
    <row r="32" spans="1:4" ht="18.75">
      <c r="A32" s="6" t="s">
        <v>40</v>
      </c>
      <c r="B32" s="7" t="s">
        <v>41</v>
      </c>
      <c r="C32" s="8"/>
      <c r="D32" s="8">
        <v>6326586</v>
      </c>
    </row>
    <row r="33" spans="1:4" ht="19.5" thickBot="1">
      <c r="A33" s="17" t="s">
        <v>42</v>
      </c>
      <c r="B33" s="16" t="s">
        <v>43</v>
      </c>
      <c r="C33" s="13"/>
      <c r="D33" s="13">
        <v>9049042.84</v>
      </c>
    </row>
    <row r="34" spans="1:4" ht="19.5" thickBot="1">
      <c r="A34" s="21"/>
      <c r="B34" s="22"/>
      <c r="C34" s="233">
        <f>SUM(C6:C33)</f>
        <v>25118357.540000003</v>
      </c>
      <c r="D34" s="234">
        <f>SUM(D29:D33)</f>
        <v>25118357.54</v>
      </c>
    </row>
    <row r="35" spans="1:4" ht="18.75">
      <c r="A35" s="14"/>
      <c r="B35" s="20"/>
      <c r="C35" s="15"/>
      <c r="D35" s="15"/>
    </row>
    <row r="36" spans="1:4" ht="18.75">
      <c r="A36" s="9"/>
      <c r="B36" s="1"/>
      <c r="C36" s="9"/>
      <c r="D36" s="1"/>
    </row>
    <row r="37" spans="1:4" ht="18.75">
      <c r="A37" s="235" t="s">
        <v>312</v>
      </c>
      <c r="B37" s="236"/>
      <c r="C37" s="237"/>
      <c r="D37" s="236"/>
    </row>
    <row r="38" spans="1:4" ht="18.75">
      <c r="A38" s="235" t="s">
        <v>313</v>
      </c>
      <c r="B38" s="238"/>
      <c r="C38" s="239"/>
      <c r="D38" s="239"/>
    </row>
    <row r="39" spans="1:4" ht="18.75">
      <c r="A39" s="14"/>
      <c r="B39" s="20"/>
      <c r="C39" s="15"/>
      <c r="D39" s="15"/>
    </row>
    <row r="40" spans="1:4" ht="18.75">
      <c r="A40" s="286" t="s">
        <v>0</v>
      </c>
      <c r="B40" s="286"/>
      <c r="C40" s="286"/>
      <c r="D40" s="286"/>
    </row>
    <row r="41" spans="1:4" ht="18.75">
      <c r="A41" s="286" t="s">
        <v>1</v>
      </c>
      <c r="B41" s="286"/>
      <c r="C41" s="286"/>
      <c r="D41" s="286"/>
    </row>
    <row r="42" spans="1:4" ht="18.75">
      <c r="A42" s="287" t="s">
        <v>2</v>
      </c>
      <c r="B42" s="287"/>
      <c r="C42" s="287"/>
      <c r="D42" s="287"/>
    </row>
    <row r="43" spans="1:4" ht="18.75">
      <c r="A43" s="12" t="s">
        <v>3</v>
      </c>
      <c r="B43" s="12" t="s">
        <v>4</v>
      </c>
      <c r="C43" s="12" t="s">
        <v>5</v>
      </c>
      <c r="D43" s="12" t="s">
        <v>6</v>
      </c>
    </row>
    <row r="44" spans="1:4" ht="18.75">
      <c r="A44" s="17" t="s">
        <v>44</v>
      </c>
      <c r="B44" s="16" t="s">
        <v>45</v>
      </c>
      <c r="C44" s="13"/>
      <c r="D44" s="13">
        <v>0</v>
      </c>
    </row>
    <row r="45" spans="1:4" ht="18.75">
      <c r="A45" s="17" t="s">
        <v>46</v>
      </c>
      <c r="B45" s="16" t="s">
        <v>47</v>
      </c>
      <c r="C45" s="13"/>
      <c r="D45" s="13">
        <v>107400</v>
      </c>
    </row>
    <row r="46" spans="1:4" ht="18.75">
      <c r="A46" s="17" t="s">
        <v>48</v>
      </c>
      <c r="B46" s="16" t="s">
        <v>37</v>
      </c>
      <c r="C46" s="13"/>
      <c r="D46" s="13">
        <v>3416500</v>
      </c>
    </row>
    <row r="47" spans="1:4" ht="18.75">
      <c r="A47" s="17" t="s">
        <v>49</v>
      </c>
      <c r="B47" s="16" t="s">
        <v>37</v>
      </c>
      <c r="C47" s="13"/>
      <c r="D47" s="13">
        <v>1332800</v>
      </c>
    </row>
    <row r="48" spans="1:4" ht="18.75">
      <c r="A48" s="17" t="s">
        <v>50</v>
      </c>
      <c r="B48" s="16" t="s">
        <v>37</v>
      </c>
      <c r="C48" s="13"/>
      <c r="D48" s="13">
        <v>736950</v>
      </c>
    </row>
    <row r="49" spans="1:4" ht="18.75">
      <c r="A49" s="17" t="s">
        <v>51</v>
      </c>
      <c r="B49" s="16" t="s">
        <v>37</v>
      </c>
      <c r="C49" s="13"/>
      <c r="D49" s="13">
        <v>205200</v>
      </c>
    </row>
    <row r="50" spans="1:4" ht="18.75">
      <c r="A50" s="17" t="s">
        <v>52</v>
      </c>
      <c r="B50" s="16" t="s">
        <v>37</v>
      </c>
      <c r="C50" s="13"/>
      <c r="D50" s="13">
        <v>10260</v>
      </c>
    </row>
    <row r="51" spans="1:4" ht="18.75">
      <c r="A51" s="17" t="s">
        <v>53</v>
      </c>
      <c r="B51" s="16" t="s">
        <v>37</v>
      </c>
      <c r="C51" s="13"/>
      <c r="D51" s="13">
        <v>84700</v>
      </c>
    </row>
    <row r="52" spans="1:4" ht="18.75">
      <c r="A52" s="17" t="s">
        <v>54</v>
      </c>
      <c r="B52" s="16" t="s">
        <v>37</v>
      </c>
      <c r="C52" s="13"/>
      <c r="D52" s="13">
        <v>21800</v>
      </c>
    </row>
    <row r="53" spans="1:4" ht="18.75">
      <c r="A53" s="17" t="s">
        <v>55</v>
      </c>
      <c r="B53" s="16" t="s">
        <v>37</v>
      </c>
      <c r="C53" s="13"/>
      <c r="D53" s="13">
        <v>1090</v>
      </c>
    </row>
    <row r="54" spans="1:4" ht="18.75">
      <c r="A54" s="17" t="s">
        <v>56</v>
      </c>
      <c r="B54" s="16" t="s">
        <v>37</v>
      </c>
      <c r="C54" s="13"/>
      <c r="D54" s="13">
        <v>17846</v>
      </c>
    </row>
    <row r="55" spans="1:4" ht="18.75">
      <c r="A55" s="17"/>
      <c r="B55" s="16"/>
      <c r="C55" s="13"/>
      <c r="D55" s="13"/>
    </row>
    <row r="56" spans="1:4" ht="18.75">
      <c r="A56" s="17"/>
      <c r="B56" s="16"/>
      <c r="C56" s="13"/>
      <c r="D56" s="13"/>
    </row>
    <row r="57" spans="1:4" ht="18.75">
      <c r="A57" s="284" t="s">
        <v>57</v>
      </c>
      <c r="B57" s="285"/>
      <c r="C57" s="11">
        <v>36833322.09</v>
      </c>
      <c r="D57" s="11">
        <v>36833322.09</v>
      </c>
    </row>
    <row r="58" spans="1:4" ht="18.75">
      <c r="A58" s="1"/>
      <c r="B58" s="10"/>
      <c r="C58" s="2" t="s">
        <v>58</v>
      </c>
      <c r="D58" s="1"/>
    </row>
    <row r="60" spans="1:4" ht="18.75">
      <c r="A60" s="9"/>
      <c r="B60" s="1"/>
      <c r="C60" s="9"/>
      <c r="D60" s="1"/>
    </row>
    <row r="61" spans="1:4" ht="18.75">
      <c r="A61" s="9"/>
      <c r="B61" s="1"/>
      <c r="C61" s="9"/>
      <c r="D61" s="1"/>
    </row>
    <row r="62" spans="1:4" ht="18.75">
      <c r="A62" s="9"/>
      <c r="B62" s="1"/>
      <c r="C62" s="9"/>
      <c r="D62" s="1"/>
    </row>
  </sheetData>
  <sheetProtection/>
  <mergeCells count="7">
    <mergeCell ref="A57:B57"/>
    <mergeCell ref="A40:D40"/>
    <mergeCell ref="A41:D41"/>
    <mergeCell ref="A42:D42"/>
    <mergeCell ref="A2:D2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44">
      <selection activeCell="A63" sqref="A63"/>
    </sheetView>
  </sheetViews>
  <sheetFormatPr defaultColWidth="9.140625" defaultRowHeight="15"/>
  <cols>
    <col min="1" max="1" width="45.140625" style="0" customWidth="1"/>
    <col min="3" max="3" width="11.7109375" style="0" customWidth="1"/>
    <col min="4" max="4" width="10.421875" style="0" customWidth="1"/>
    <col min="5" max="5" width="15.140625" style="0" customWidth="1"/>
  </cols>
  <sheetData>
    <row r="1" spans="1:5" ht="18.75">
      <c r="A1" s="292" t="s">
        <v>268</v>
      </c>
      <c r="B1" s="292"/>
      <c r="C1" s="292"/>
      <c r="D1" s="292"/>
      <c r="E1" s="292"/>
    </row>
    <row r="2" spans="1:5" ht="18.75">
      <c r="A2" s="288" t="s">
        <v>269</v>
      </c>
      <c r="B2" s="288"/>
      <c r="C2" s="288"/>
      <c r="D2" s="288"/>
      <c r="E2" s="288"/>
    </row>
    <row r="3" spans="1:5" ht="18.75">
      <c r="A3" s="288" t="s">
        <v>270</v>
      </c>
      <c r="B3" s="288"/>
      <c r="C3" s="288"/>
      <c r="D3" s="288"/>
      <c r="E3" s="288"/>
    </row>
    <row r="4" spans="1:5" ht="18.75">
      <c r="A4" s="289" t="s">
        <v>314</v>
      </c>
      <c r="B4" s="289"/>
      <c r="C4" s="289"/>
      <c r="D4" s="289"/>
      <c r="E4" s="289"/>
    </row>
    <row r="5" spans="1:5" ht="9" customHeight="1">
      <c r="A5" s="192"/>
      <c r="B5" s="192"/>
      <c r="C5" s="192"/>
      <c r="D5" s="192"/>
      <c r="E5" s="192"/>
    </row>
    <row r="6" spans="1:5" ht="18.75">
      <c r="A6" s="48" t="s">
        <v>3</v>
      </c>
      <c r="B6" s="48" t="s">
        <v>4</v>
      </c>
      <c r="C6" s="49" t="s">
        <v>72</v>
      </c>
      <c r="D6" s="49" t="s">
        <v>73</v>
      </c>
      <c r="E6" s="48" t="s">
        <v>74</v>
      </c>
    </row>
    <row r="7" spans="1:5" ht="18.75">
      <c r="A7" s="32" t="s">
        <v>75</v>
      </c>
      <c r="B7" s="33"/>
      <c r="C7" s="34"/>
      <c r="D7" s="34"/>
      <c r="E7" s="34"/>
    </row>
    <row r="8" spans="1:5" ht="18.75">
      <c r="A8" s="35" t="s">
        <v>76</v>
      </c>
      <c r="B8" s="36" t="s">
        <v>77</v>
      </c>
      <c r="C8" s="37"/>
      <c r="D8" s="38"/>
      <c r="E8" s="38"/>
    </row>
    <row r="9" spans="1:5" ht="18.75">
      <c r="A9" s="28" t="s">
        <v>78</v>
      </c>
      <c r="B9" s="39" t="s">
        <v>79</v>
      </c>
      <c r="C9" s="27">
        <v>75000</v>
      </c>
      <c r="D9" s="27"/>
      <c r="E9" s="27"/>
    </row>
    <row r="10" spans="1:5" ht="18.75">
      <c r="A10" s="28" t="s">
        <v>80</v>
      </c>
      <c r="B10" s="39" t="s">
        <v>81</v>
      </c>
      <c r="C10" s="27">
        <v>25000</v>
      </c>
      <c r="D10" s="40">
        <v>19.58</v>
      </c>
      <c r="E10" s="27">
        <v>19.58</v>
      </c>
    </row>
    <row r="11" spans="1:5" ht="18.75">
      <c r="A11" s="28" t="s">
        <v>82</v>
      </c>
      <c r="B11" s="39" t="s">
        <v>83</v>
      </c>
      <c r="C11" s="27">
        <v>2000</v>
      </c>
      <c r="D11" s="40"/>
      <c r="E11" s="27"/>
    </row>
    <row r="12" spans="1:5" ht="18.75">
      <c r="A12" s="28" t="s">
        <v>129</v>
      </c>
      <c r="B12" s="39" t="s">
        <v>131</v>
      </c>
      <c r="C12" s="27">
        <v>300</v>
      </c>
      <c r="D12" s="40"/>
      <c r="E12" s="27"/>
    </row>
    <row r="13" spans="1:5" ht="18.75">
      <c r="A13" s="28" t="s">
        <v>130</v>
      </c>
      <c r="B13" s="39" t="s">
        <v>132</v>
      </c>
      <c r="C13" s="27">
        <v>200</v>
      </c>
      <c r="D13" s="40"/>
      <c r="E13" s="27"/>
    </row>
    <row r="14" spans="1:5" ht="18.75">
      <c r="A14" s="43" t="s">
        <v>57</v>
      </c>
      <c r="B14" s="39"/>
      <c r="C14" s="31">
        <f>SUM(C9:C13)</f>
        <v>102500</v>
      </c>
      <c r="D14" s="31">
        <f>SUM(D9:D13)</f>
        <v>19.58</v>
      </c>
      <c r="E14" s="31">
        <f>SUM(E9:E13)</f>
        <v>19.58</v>
      </c>
    </row>
    <row r="15" spans="1:5" ht="18.75">
      <c r="A15" s="35" t="s">
        <v>84</v>
      </c>
      <c r="B15" s="36" t="s">
        <v>85</v>
      </c>
      <c r="C15" s="37"/>
      <c r="D15" s="37"/>
      <c r="E15" s="34"/>
    </row>
    <row r="16" spans="1:5" ht="18.75">
      <c r="A16" s="28" t="s">
        <v>86</v>
      </c>
      <c r="B16" s="39" t="s">
        <v>87</v>
      </c>
      <c r="C16" s="27">
        <v>200</v>
      </c>
      <c r="D16" s="27"/>
      <c r="E16" s="27"/>
    </row>
    <row r="17" spans="1:5" ht="18.75">
      <c r="A17" s="28" t="s">
        <v>88</v>
      </c>
      <c r="B17" s="39" t="s">
        <v>89</v>
      </c>
      <c r="C17" s="27">
        <v>200</v>
      </c>
      <c r="D17" s="27"/>
      <c r="E17" s="27"/>
    </row>
    <row r="18" spans="1:5" ht="18.75">
      <c r="A18" s="28" t="s">
        <v>133</v>
      </c>
      <c r="B18" s="39" t="s">
        <v>134</v>
      </c>
      <c r="C18" s="27">
        <v>1000</v>
      </c>
      <c r="D18" s="27">
        <v>1540</v>
      </c>
      <c r="E18" s="27">
        <v>1540</v>
      </c>
    </row>
    <row r="19" spans="1:5" ht="18.75">
      <c r="A19" s="28" t="s">
        <v>135</v>
      </c>
      <c r="B19" s="39" t="s">
        <v>136</v>
      </c>
      <c r="C19" s="27">
        <v>200</v>
      </c>
      <c r="D19" s="27"/>
      <c r="E19" s="27"/>
    </row>
    <row r="20" spans="1:5" ht="18.75">
      <c r="A20" s="28" t="s">
        <v>137</v>
      </c>
      <c r="B20" s="39" t="s">
        <v>90</v>
      </c>
      <c r="C20" s="27">
        <v>500</v>
      </c>
      <c r="D20" s="27"/>
      <c r="E20" s="27"/>
    </row>
    <row r="21" spans="1:5" ht="18.75">
      <c r="A21" s="28" t="s">
        <v>138</v>
      </c>
      <c r="B21" s="39" t="s">
        <v>139</v>
      </c>
      <c r="C21" s="27">
        <v>1000</v>
      </c>
      <c r="D21" s="27"/>
      <c r="E21" s="27"/>
    </row>
    <row r="22" spans="1:5" ht="18.75">
      <c r="A22" s="28" t="s">
        <v>140</v>
      </c>
      <c r="B22" s="39" t="s">
        <v>141</v>
      </c>
      <c r="C22" s="27">
        <v>1000</v>
      </c>
      <c r="D22" s="27"/>
      <c r="E22" s="27"/>
    </row>
    <row r="23" spans="1:5" ht="18.75">
      <c r="A23" s="28" t="s">
        <v>142</v>
      </c>
      <c r="B23" s="26" t="s">
        <v>91</v>
      </c>
      <c r="C23" s="27">
        <v>65000</v>
      </c>
      <c r="D23" s="27"/>
      <c r="E23" s="27"/>
    </row>
    <row r="24" spans="1:5" ht="18.75">
      <c r="A24" s="28" t="s">
        <v>143</v>
      </c>
      <c r="B24" s="61" t="s">
        <v>144</v>
      </c>
      <c r="C24" s="27">
        <v>200</v>
      </c>
      <c r="D24" s="27"/>
      <c r="E24" s="27"/>
    </row>
    <row r="25" spans="1:5" ht="18.75">
      <c r="A25" s="28" t="s">
        <v>145</v>
      </c>
      <c r="B25" s="61" t="s">
        <v>146</v>
      </c>
      <c r="C25" s="27">
        <v>500</v>
      </c>
      <c r="D25" s="27">
        <v>200</v>
      </c>
      <c r="E25" s="27">
        <v>200</v>
      </c>
    </row>
    <row r="26" spans="1:5" ht="18.75">
      <c r="A26" s="28" t="s">
        <v>148</v>
      </c>
      <c r="B26" s="39" t="s">
        <v>147</v>
      </c>
      <c r="C26" s="27">
        <v>200</v>
      </c>
      <c r="D26" s="27">
        <v>500</v>
      </c>
      <c r="E26" s="27">
        <v>500</v>
      </c>
    </row>
    <row r="27" spans="1:5" ht="18.75">
      <c r="A27" s="43" t="s">
        <v>57</v>
      </c>
      <c r="B27" s="39"/>
      <c r="C27" s="31">
        <f>SUM(C16:C26)</f>
        <v>70000</v>
      </c>
      <c r="D27" s="31">
        <f>SUM(D16:D26)</f>
        <v>2240</v>
      </c>
      <c r="E27" s="31">
        <f>SUM(E16:E26)</f>
        <v>2240</v>
      </c>
    </row>
    <row r="28" spans="1:5" ht="18.75">
      <c r="A28" s="35" t="s">
        <v>92</v>
      </c>
      <c r="B28" s="36" t="s">
        <v>93</v>
      </c>
      <c r="C28" s="37"/>
      <c r="D28" s="37"/>
      <c r="E28" s="37"/>
    </row>
    <row r="29" spans="1:5" ht="18.75">
      <c r="A29" s="28" t="s">
        <v>149</v>
      </c>
      <c r="B29" s="39" t="s">
        <v>150</v>
      </c>
      <c r="C29" s="27">
        <v>2000</v>
      </c>
      <c r="D29" s="27"/>
      <c r="E29" s="27"/>
    </row>
    <row r="30" spans="1:5" ht="18.75">
      <c r="A30" s="28" t="s">
        <v>151</v>
      </c>
      <c r="B30" s="39" t="s">
        <v>94</v>
      </c>
      <c r="C30" s="27">
        <v>100000</v>
      </c>
      <c r="D30" s="41"/>
      <c r="E30" s="27"/>
    </row>
    <row r="31" spans="1:5" ht="18.75">
      <c r="A31" s="43" t="s">
        <v>57</v>
      </c>
      <c r="B31" s="39"/>
      <c r="C31" s="31">
        <f>SUM(C29:C30)</f>
        <v>102000</v>
      </c>
      <c r="D31" s="31"/>
      <c r="E31" s="31"/>
    </row>
    <row r="32" spans="1:5" ht="18.75">
      <c r="A32" s="35" t="s">
        <v>95</v>
      </c>
      <c r="B32" s="36" t="s">
        <v>96</v>
      </c>
      <c r="C32" s="37"/>
      <c r="D32" s="37"/>
      <c r="E32" s="37"/>
    </row>
    <row r="33" spans="1:5" ht="18.75">
      <c r="A33" s="28" t="s">
        <v>97</v>
      </c>
      <c r="B33" s="39" t="s">
        <v>98</v>
      </c>
      <c r="C33" s="27">
        <v>50000</v>
      </c>
      <c r="D33" s="27"/>
      <c r="E33" s="27"/>
    </row>
    <row r="34" spans="1:5" ht="18.75">
      <c r="A34" s="28" t="s">
        <v>99</v>
      </c>
      <c r="B34" s="39" t="s">
        <v>100</v>
      </c>
      <c r="C34" s="27">
        <v>50000</v>
      </c>
      <c r="D34" s="27"/>
      <c r="E34" s="42"/>
    </row>
    <row r="35" spans="1:5" ht="18.75">
      <c r="A35" s="279" t="s">
        <v>57</v>
      </c>
      <c r="B35" s="279"/>
      <c r="C35" s="31">
        <f>SUM(C33:C34)</f>
        <v>100000</v>
      </c>
      <c r="D35" s="31"/>
      <c r="E35" s="31"/>
    </row>
    <row r="36" spans="1:5" ht="18.75">
      <c r="A36" s="25"/>
      <c r="B36" s="25"/>
      <c r="C36" s="45"/>
      <c r="D36" s="45"/>
      <c r="E36" s="45"/>
    </row>
    <row r="37" spans="1:5" ht="18.75">
      <c r="A37" s="25"/>
      <c r="B37" s="25"/>
      <c r="C37" s="45"/>
      <c r="D37" s="45"/>
      <c r="E37" s="45"/>
    </row>
    <row r="38" spans="1:5" ht="18.75">
      <c r="A38" s="30"/>
      <c r="B38" s="23"/>
      <c r="C38" s="24"/>
      <c r="D38" s="29"/>
      <c r="E38" s="23"/>
    </row>
    <row r="39" spans="1:5" ht="18.75">
      <c r="A39" s="30"/>
      <c r="B39" s="23"/>
      <c r="C39" s="24"/>
      <c r="D39" s="29"/>
      <c r="E39" s="23"/>
    </row>
    <row r="40" spans="1:5" ht="18.75">
      <c r="A40" s="48" t="s">
        <v>3</v>
      </c>
      <c r="B40" s="48" t="s">
        <v>101</v>
      </c>
      <c r="C40" s="49" t="s">
        <v>72</v>
      </c>
      <c r="D40" s="49" t="s">
        <v>73</v>
      </c>
      <c r="E40" s="48" t="s">
        <v>74</v>
      </c>
    </row>
    <row r="41" spans="1:5" ht="18.75">
      <c r="A41" s="35" t="s">
        <v>102</v>
      </c>
      <c r="B41" s="39"/>
      <c r="C41" s="27"/>
      <c r="D41" s="27"/>
      <c r="E41" s="28"/>
    </row>
    <row r="42" spans="1:5" ht="18.75">
      <c r="A42" s="53" t="s">
        <v>103</v>
      </c>
      <c r="B42" s="58" t="s">
        <v>104</v>
      </c>
      <c r="C42" s="59"/>
      <c r="D42" s="59"/>
      <c r="E42" s="59"/>
    </row>
    <row r="43" spans="1:5" ht="18.75">
      <c r="A43" s="52" t="s">
        <v>163</v>
      </c>
      <c r="B43" s="54" t="s">
        <v>105</v>
      </c>
      <c r="C43" s="50">
        <v>500000</v>
      </c>
      <c r="D43" s="50"/>
      <c r="E43" s="50"/>
    </row>
    <row r="44" spans="1:5" ht="18.75">
      <c r="A44" s="52" t="s">
        <v>106</v>
      </c>
      <c r="B44" s="54" t="s">
        <v>107</v>
      </c>
      <c r="C44" s="50">
        <v>7500000</v>
      </c>
      <c r="D44" s="50"/>
      <c r="E44" s="50"/>
    </row>
    <row r="45" spans="1:5" ht="18.75">
      <c r="A45" s="52" t="s">
        <v>154</v>
      </c>
      <c r="B45" s="54" t="s">
        <v>108</v>
      </c>
      <c r="C45" s="50">
        <v>2400000</v>
      </c>
      <c r="D45" s="50">
        <v>244640.94</v>
      </c>
      <c r="E45" s="50">
        <v>244640.94</v>
      </c>
    </row>
    <row r="46" spans="1:5" ht="18.75">
      <c r="A46" s="52" t="s">
        <v>109</v>
      </c>
      <c r="B46" s="54" t="s">
        <v>110</v>
      </c>
      <c r="C46" s="50">
        <v>100000</v>
      </c>
      <c r="D46" s="50"/>
      <c r="E46" s="50"/>
    </row>
    <row r="47" spans="1:5" ht="18.75">
      <c r="A47" s="52" t="s">
        <v>111</v>
      </c>
      <c r="B47" s="54" t="s">
        <v>112</v>
      </c>
      <c r="C47" s="50">
        <v>1300000</v>
      </c>
      <c r="D47" s="50">
        <v>92271.33</v>
      </c>
      <c r="E47" s="50">
        <v>92271.33</v>
      </c>
    </row>
    <row r="48" spans="1:5" ht="18.75">
      <c r="A48" s="52" t="s">
        <v>113</v>
      </c>
      <c r="B48" s="54" t="s">
        <v>114</v>
      </c>
      <c r="C48" s="50">
        <v>2000000</v>
      </c>
      <c r="D48" s="50">
        <v>257354.33</v>
      </c>
      <c r="E48" s="50">
        <v>257354.33</v>
      </c>
    </row>
    <row r="49" spans="1:5" ht="18.75">
      <c r="A49" s="52" t="s">
        <v>155</v>
      </c>
      <c r="B49" s="54" t="s">
        <v>156</v>
      </c>
      <c r="C49" s="50">
        <v>200</v>
      </c>
      <c r="D49" s="50"/>
      <c r="E49" s="50"/>
    </row>
    <row r="50" spans="1:5" ht="18.75">
      <c r="A50" s="52" t="s">
        <v>157</v>
      </c>
      <c r="B50" s="54" t="s">
        <v>158</v>
      </c>
      <c r="C50" s="50">
        <v>10000</v>
      </c>
      <c r="D50" s="50"/>
      <c r="E50" s="50"/>
    </row>
    <row r="51" spans="1:5" ht="18.75">
      <c r="A51" s="52" t="s">
        <v>159</v>
      </c>
      <c r="B51" s="54" t="s">
        <v>115</v>
      </c>
      <c r="C51" s="50">
        <v>130000</v>
      </c>
      <c r="D51" s="51">
        <v>28831.91</v>
      </c>
      <c r="E51" s="50">
        <v>28831.91</v>
      </c>
    </row>
    <row r="52" spans="1:5" ht="18.75">
      <c r="A52" s="52" t="s">
        <v>160</v>
      </c>
      <c r="B52" s="54" t="s">
        <v>116</v>
      </c>
      <c r="C52" s="50">
        <v>80000</v>
      </c>
      <c r="D52" s="50"/>
      <c r="E52" s="50"/>
    </row>
    <row r="53" spans="1:5" ht="18.75">
      <c r="A53" s="52" t="s">
        <v>161</v>
      </c>
      <c r="B53" s="54" t="s">
        <v>162</v>
      </c>
      <c r="C53" s="50">
        <v>5000</v>
      </c>
      <c r="D53" s="50"/>
      <c r="E53" s="50"/>
    </row>
    <row r="54" spans="1:5" ht="18.75">
      <c r="A54" s="52" t="s">
        <v>164</v>
      </c>
      <c r="B54" s="54" t="s">
        <v>117</v>
      </c>
      <c r="C54" s="50">
        <v>600000</v>
      </c>
      <c r="D54" s="50"/>
      <c r="E54" s="50"/>
    </row>
    <row r="55" spans="1:5" ht="18.75">
      <c r="A55" s="52" t="s">
        <v>165</v>
      </c>
      <c r="B55" s="54" t="s">
        <v>118</v>
      </c>
      <c r="C55" s="50">
        <v>300</v>
      </c>
      <c r="D55" s="50"/>
      <c r="E55" s="50"/>
    </row>
    <row r="56" spans="1:5" ht="18.75">
      <c r="A56" s="57" t="s">
        <v>57</v>
      </c>
      <c r="B56" s="54"/>
      <c r="C56" s="60">
        <f>SUM(C43:C55)</f>
        <v>14625500</v>
      </c>
      <c r="D56" s="60">
        <f>SUM(D43:D55)</f>
        <v>623098.51</v>
      </c>
      <c r="E56" s="60">
        <f>SUM(E43:E55)</f>
        <v>623098.51</v>
      </c>
    </row>
    <row r="57" spans="1:5" ht="18.75">
      <c r="A57" s="35" t="s">
        <v>119</v>
      </c>
      <c r="B57" s="36"/>
      <c r="C57" s="37"/>
      <c r="D57" s="37"/>
      <c r="E57" s="35"/>
    </row>
    <row r="58" spans="1:5" ht="18.75">
      <c r="A58" s="46" t="s">
        <v>120</v>
      </c>
      <c r="B58" s="36" t="s">
        <v>121</v>
      </c>
      <c r="C58" s="37"/>
      <c r="D58" s="37"/>
      <c r="E58" s="37"/>
    </row>
    <row r="59" spans="1:5" ht="18.75">
      <c r="A59" s="28" t="s">
        <v>122</v>
      </c>
      <c r="B59" s="39" t="s">
        <v>123</v>
      </c>
      <c r="C59" s="27">
        <v>22000000</v>
      </c>
      <c r="D59" s="221">
        <v>5749299</v>
      </c>
      <c r="E59" s="27">
        <v>5749299</v>
      </c>
    </row>
    <row r="60" spans="1:5" ht="18.75">
      <c r="A60" s="28" t="s">
        <v>124</v>
      </c>
      <c r="B60" s="39"/>
      <c r="C60" s="27"/>
      <c r="D60" s="27"/>
      <c r="E60" s="27"/>
    </row>
    <row r="61" spans="1:5" ht="18.75">
      <c r="A61" s="43" t="s">
        <v>57</v>
      </c>
      <c r="B61" s="39"/>
      <c r="C61" s="31">
        <v>22000000</v>
      </c>
      <c r="D61" s="222">
        <f>SUM(D59)</f>
        <v>5749299</v>
      </c>
      <c r="E61" s="31">
        <f>SUM(E59:E60)</f>
        <v>5749299</v>
      </c>
    </row>
    <row r="62" spans="1:5" ht="18.75">
      <c r="A62" s="35" t="s">
        <v>125</v>
      </c>
      <c r="B62" s="39"/>
      <c r="C62" s="27"/>
      <c r="D62" s="27"/>
      <c r="E62" s="28"/>
    </row>
    <row r="63" spans="1:5" ht="18.75">
      <c r="A63" s="35" t="s">
        <v>126</v>
      </c>
      <c r="B63" s="44" t="s">
        <v>37</v>
      </c>
      <c r="C63" s="37"/>
      <c r="D63" s="37"/>
      <c r="E63" s="37"/>
    </row>
    <row r="64" spans="1:5" ht="18.75">
      <c r="A64" s="28"/>
      <c r="B64" s="26" t="s">
        <v>127</v>
      </c>
      <c r="C64" s="27"/>
      <c r="D64" s="27"/>
      <c r="E64" s="27"/>
    </row>
    <row r="65" spans="1:5" ht="18.75">
      <c r="A65" s="28"/>
      <c r="B65" s="26" t="s">
        <v>127</v>
      </c>
      <c r="C65" s="27"/>
      <c r="D65" s="27"/>
      <c r="E65" s="27"/>
    </row>
    <row r="66" spans="1:5" ht="18.75">
      <c r="A66" s="28"/>
      <c r="B66" s="26" t="s">
        <v>127</v>
      </c>
      <c r="C66" s="27"/>
      <c r="D66" s="27"/>
      <c r="E66" s="27"/>
    </row>
    <row r="67" spans="1:5" ht="18.75">
      <c r="A67" s="28"/>
      <c r="B67" s="26" t="s">
        <v>127</v>
      </c>
      <c r="C67" s="27"/>
      <c r="D67" s="27"/>
      <c r="E67" s="27"/>
    </row>
    <row r="68" spans="1:5" ht="18.75">
      <c r="A68" s="28"/>
      <c r="B68" s="26" t="s">
        <v>127</v>
      </c>
      <c r="C68" s="27"/>
      <c r="D68" s="27"/>
      <c r="E68" s="27"/>
    </row>
    <row r="69" spans="1:5" ht="18.75">
      <c r="A69" s="28"/>
      <c r="B69" s="26" t="s">
        <v>127</v>
      </c>
      <c r="C69" s="27"/>
      <c r="D69" s="27"/>
      <c r="E69" s="27"/>
    </row>
    <row r="70" spans="1:5" ht="18.75">
      <c r="A70" s="28"/>
      <c r="B70" s="26" t="s">
        <v>127</v>
      </c>
      <c r="C70" s="27"/>
      <c r="D70" s="27"/>
      <c r="E70" s="27"/>
    </row>
    <row r="71" spans="1:5" ht="18.75">
      <c r="A71" s="35"/>
      <c r="B71" s="56" t="s">
        <v>37</v>
      </c>
      <c r="C71" s="37"/>
      <c r="D71" s="37"/>
      <c r="E71" s="37"/>
    </row>
    <row r="72" spans="1:5" ht="18.75">
      <c r="A72" s="28"/>
      <c r="B72" s="55" t="s">
        <v>127</v>
      </c>
      <c r="C72" s="27"/>
      <c r="D72" s="27"/>
      <c r="E72" s="27"/>
    </row>
    <row r="73" spans="1:5" ht="18.75">
      <c r="A73" s="28"/>
      <c r="B73" s="47"/>
      <c r="C73" s="31">
        <v>0</v>
      </c>
      <c r="D73" s="31">
        <v>0</v>
      </c>
      <c r="E73" s="31">
        <v>0</v>
      </c>
    </row>
    <row r="74" spans="1:5" ht="18.75">
      <c r="A74" s="290" t="s">
        <v>128</v>
      </c>
      <c r="B74" s="291"/>
      <c r="C74" s="31">
        <f>C14+C27+C31+C35+C56+C61</f>
        <v>37000000</v>
      </c>
      <c r="D74" s="222">
        <f>D14+D27+D31+D35+D56+D61+D73</f>
        <v>6374657.09</v>
      </c>
      <c r="E74" s="31">
        <f>E14+E27+E31+E35+E56+E61+E73</f>
        <v>6374657.09</v>
      </c>
    </row>
    <row r="75" spans="1:5" ht="18.75">
      <c r="A75" s="25"/>
      <c r="B75" s="25"/>
      <c r="C75" s="45"/>
      <c r="D75" s="240"/>
      <c r="E75" s="45"/>
    </row>
    <row r="76" spans="1:5" ht="14.25">
      <c r="A76" s="23"/>
      <c r="B76" s="23"/>
      <c r="C76" s="23"/>
      <c r="D76" s="23"/>
      <c r="E76" s="23"/>
    </row>
    <row r="77" spans="1:5" ht="18.75">
      <c r="A77" s="30" t="s">
        <v>152</v>
      </c>
      <c r="B77" s="23"/>
      <c r="C77" s="24"/>
      <c r="D77" s="29"/>
      <c r="E77" s="23"/>
    </row>
    <row r="78" spans="1:5" ht="18.75">
      <c r="A78" s="30" t="s">
        <v>153</v>
      </c>
      <c r="B78" s="23"/>
      <c r="C78" s="24"/>
      <c r="D78" s="29"/>
      <c r="E78" s="23"/>
    </row>
    <row r="79" spans="1:5" ht="18.75">
      <c r="A79" s="30"/>
      <c r="B79" s="23"/>
      <c r="C79" s="24"/>
      <c r="D79" s="29"/>
      <c r="E79" s="23"/>
    </row>
  </sheetData>
  <sheetProtection/>
  <mergeCells count="5">
    <mergeCell ref="A2:E2"/>
    <mergeCell ref="A3:E3"/>
    <mergeCell ref="A4:E4"/>
    <mergeCell ref="A74:B74"/>
    <mergeCell ref="A1:E1"/>
  </mergeCells>
  <printOptions/>
  <pageMargins left="0.31496062992125984" right="0.11811023622047245" top="0.7480314960629921" bottom="0.7480314960629921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4.421875" style="0" customWidth="1"/>
    <col min="2" max="2" width="11.421875" style="0" customWidth="1"/>
    <col min="3" max="3" width="10.7109375" style="0" customWidth="1"/>
    <col min="4" max="4" width="13.00390625" style="0" customWidth="1"/>
    <col min="5" max="5" width="13.57421875" style="0" customWidth="1"/>
    <col min="9" max="9" width="13.140625" style="0" bestFit="1" customWidth="1"/>
  </cols>
  <sheetData>
    <row r="2" spans="1:5" ht="18.75">
      <c r="A2" s="293" t="s">
        <v>271</v>
      </c>
      <c r="B2" s="293"/>
      <c r="C2" s="293"/>
      <c r="D2" s="293"/>
      <c r="E2" s="293"/>
    </row>
    <row r="3" spans="1:5" ht="18.75">
      <c r="A3" s="293" t="s">
        <v>273</v>
      </c>
      <c r="B3" s="293"/>
      <c r="C3" s="293"/>
      <c r="D3" s="293"/>
      <c r="E3" s="293"/>
    </row>
    <row r="4" spans="1:5" ht="18.75">
      <c r="A4" s="293" t="s">
        <v>310</v>
      </c>
      <c r="B4" s="293"/>
      <c r="C4" s="293"/>
      <c r="D4" s="293"/>
      <c r="E4" s="293"/>
    </row>
    <row r="5" spans="1:4" ht="18.75">
      <c r="A5" s="71"/>
      <c r="B5" s="71"/>
      <c r="C5" s="71"/>
      <c r="D5" s="71"/>
    </row>
    <row r="6" spans="1:5" ht="18.75">
      <c r="A6" s="72" t="s">
        <v>171</v>
      </c>
      <c r="B6" s="63" t="s">
        <v>166</v>
      </c>
      <c r="C6" s="63" t="s">
        <v>168</v>
      </c>
      <c r="D6" s="63" t="s">
        <v>167</v>
      </c>
      <c r="E6" s="79" t="s">
        <v>187</v>
      </c>
    </row>
    <row r="7" spans="1:4" ht="18.75">
      <c r="A7" s="72" t="s">
        <v>172</v>
      </c>
      <c r="B7" s="63"/>
      <c r="C7" s="63"/>
      <c r="D7" s="63"/>
    </row>
    <row r="8" spans="1:4" ht="18.75">
      <c r="A8" s="72" t="s">
        <v>15</v>
      </c>
      <c r="B8" s="63"/>
      <c r="C8" s="63"/>
      <c r="D8" s="63"/>
    </row>
    <row r="9" spans="1:5" ht="18.75">
      <c r="A9" s="77" t="s">
        <v>174</v>
      </c>
      <c r="B9" s="75">
        <v>855</v>
      </c>
      <c r="C9" s="75"/>
      <c r="D9" s="74"/>
      <c r="E9" s="226">
        <f>B9-C9+D9</f>
        <v>855</v>
      </c>
    </row>
    <row r="10" spans="1:5" ht="18.75">
      <c r="A10" s="68" t="s">
        <v>175</v>
      </c>
      <c r="B10" s="75">
        <v>120300</v>
      </c>
      <c r="C10" s="75"/>
      <c r="D10" s="74"/>
      <c r="E10" s="226">
        <v>120300</v>
      </c>
    </row>
    <row r="11" spans="1:5" ht="18.75">
      <c r="A11" s="68" t="s">
        <v>176</v>
      </c>
      <c r="B11" s="75">
        <v>19200</v>
      </c>
      <c r="C11" s="75"/>
      <c r="D11" s="74"/>
      <c r="E11" s="226">
        <v>19200</v>
      </c>
    </row>
    <row r="12" spans="1:5" ht="18.75">
      <c r="A12" s="72" t="s">
        <v>177</v>
      </c>
      <c r="B12" s="75"/>
      <c r="C12" s="75"/>
      <c r="D12" s="74"/>
      <c r="E12" s="226"/>
    </row>
    <row r="13" spans="1:5" ht="18.75">
      <c r="A13" s="68" t="s">
        <v>178</v>
      </c>
      <c r="B13" s="75">
        <v>18168</v>
      </c>
      <c r="C13" s="75"/>
      <c r="D13" s="74"/>
      <c r="E13" s="226">
        <v>18168</v>
      </c>
    </row>
    <row r="14" spans="1:5" ht="18.75">
      <c r="A14" s="68" t="s">
        <v>179</v>
      </c>
      <c r="B14" s="75">
        <v>18567</v>
      </c>
      <c r="C14" s="75"/>
      <c r="D14" s="74"/>
      <c r="E14" s="226">
        <v>18567</v>
      </c>
    </row>
    <row r="15" spans="1:5" ht="18.75">
      <c r="A15" s="72" t="s">
        <v>180</v>
      </c>
      <c r="B15" s="75"/>
      <c r="C15" s="75"/>
      <c r="D15" s="74"/>
      <c r="E15" s="226"/>
    </row>
    <row r="16" spans="1:5" ht="18.75">
      <c r="A16" s="68" t="s">
        <v>181</v>
      </c>
      <c r="B16" s="75">
        <f>250000+30000+50000</f>
        <v>330000</v>
      </c>
      <c r="C16" s="75"/>
      <c r="D16" s="74"/>
      <c r="E16" s="226">
        <v>330000</v>
      </c>
    </row>
    <row r="17" spans="1:9" ht="18.75">
      <c r="A17" s="68" t="s">
        <v>182</v>
      </c>
      <c r="B17" s="75">
        <f>9000+6600+181672.62</f>
        <v>197272.62</v>
      </c>
      <c r="C17" s="75">
        <f>6600+181672.62</f>
        <v>188272.62</v>
      </c>
      <c r="D17" s="74"/>
      <c r="E17" s="226">
        <f>B17-C17</f>
        <v>9000</v>
      </c>
      <c r="I17" s="224">
        <v>1433585.73</v>
      </c>
    </row>
    <row r="18" spans="1:9" ht="18.75">
      <c r="A18" s="68" t="s">
        <v>183</v>
      </c>
      <c r="B18" s="76"/>
      <c r="C18" s="76"/>
      <c r="D18" s="63"/>
      <c r="E18" s="226"/>
      <c r="I18" s="220">
        <f>I17-C26</f>
        <v>0</v>
      </c>
    </row>
    <row r="19" spans="1:5" ht="18.75">
      <c r="A19" s="68" t="s">
        <v>184</v>
      </c>
      <c r="B19" s="78">
        <f>83164.11</f>
        <v>83164.11</v>
      </c>
      <c r="C19" s="76"/>
      <c r="D19" s="63"/>
      <c r="E19" s="226">
        <v>83164.11</v>
      </c>
    </row>
    <row r="20" spans="1:5" ht="18.75">
      <c r="A20" s="73" t="s">
        <v>25</v>
      </c>
      <c r="B20" s="69">
        <f>7000+4000+463996+103224</f>
        <v>578220</v>
      </c>
      <c r="C20" s="223">
        <f>463996+103224</f>
        <v>567220</v>
      </c>
      <c r="D20" s="69"/>
      <c r="E20" s="226">
        <f>B20-C20</f>
        <v>11000</v>
      </c>
    </row>
    <row r="21" spans="1:5" ht="18.75">
      <c r="A21" s="72" t="s">
        <v>185</v>
      </c>
      <c r="B21" s="69"/>
      <c r="C21" s="223"/>
      <c r="D21" s="69"/>
      <c r="E21" s="226"/>
    </row>
    <row r="22" spans="1:5" ht="18.75">
      <c r="A22" s="68" t="s">
        <v>29</v>
      </c>
      <c r="B22" s="69">
        <f>250000</f>
        <v>250000</v>
      </c>
      <c r="C22" s="223"/>
      <c r="D22" s="69"/>
      <c r="E22" s="226">
        <v>250000</v>
      </c>
    </row>
    <row r="23" spans="1:5" ht="18.75">
      <c r="A23" s="68" t="s">
        <v>31</v>
      </c>
      <c r="B23" s="69">
        <f>89900+129200+68600+723000+488900+82000+91000</f>
        <v>1672600</v>
      </c>
      <c r="C23" s="223">
        <f>91000+73193.11+488900</f>
        <v>653093.11</v>
      </c>
      <c r="D23" s="69"/>
      <c r="E23" s="226">
        <f>B23-C23</f>
        <v>1019506.89</v>
      </c>
    </row>
    <row r="24" spans="1:5" ht="18.75">
      <c r="A24" s="72" t="s">
        <v>186</v>
      </c>
      <c r="B24" s="69"/>
      <c r="C24" s="223"/>
      <c r="D24" s="69"/>
      <c r="E24" s="226"/>
    </row>
    <row r="25" spans="1:5" ht="18.75">
      <c r="A25" s="68" t="s">
        <v>33</v>
      </c>
      <c r="B25" s="69">
        <v>25000</v>
      </c>
      <c r="C25" s="69">
        <v>25000</v>
      </c>
      <c r="D25" s="69"/>
      <c r="E25" s="226">
        <v>0</v>
      </c>
    </row>
    <row r="26" spans="1:5" ht="19.5" thickBot="1">
      <c r="A26" s="63" t="s">
        <v>57</v>
      </c>
      <c r="B26" s="80">
        <f>SUM(B9:B25)</f>
        <v>3313346.73</v>
      </c>
      <c r="C26" s="80">
        <f>SUM(C9:C25)</f>
        <v>1433585.73</v>
      </c>
      <c r="D26" s="80">
        <v>0</v>
      </c>
      <c r="E26" s="227">
        <f>SUM(E9:E25)</f>
        <v>1879761</v>
      </c>
    </row>
    <row r="27" spans="1:5" ht="19.5" thickTop="1">
      <c r="A27" s="63"/>
      <c r="B27" s="70"/>
      <c r="C27" s="70"/>
      <c r="D27" s="70"/>
      <c r="E27" s="193"/>
    </row>
    <row r="28" spans="1:4" ht="18.75">
      <c r="A28" s="71"/>
      <c r="B28" s="71"/>
      <c r="C28" s="71"/>
      <c r="D28" s="71"/>
    </row>
    <row r="29" spans="1:4" ht="18.75">
      <c r="A29" s="81" t="s">
        <v>272</v>
      </c>
      <c r="B29" s="71"/>
      <c r="C29" s="71"/>
      <c r="D29" s="71"/>
    </row>
    <row r="30" spans="1:5" ht="18.75">
      <c r="A30" s="64" t="s">
        <v>170</v>
      </c>
      <c r="B30" s="82">
        <v>0</v>
      </c>
      <c r="C30" s="229"/>
      <c r="D30" s="229">
        <v>23120.32</v>
      </c>
      <c r="E30" s="225">
        <f aca="true" t="shared" si="0" ref="E30:E35">B30-C30+D30</f>
        <v>23120.32</v>
      </c>
    </row>
    <row r="31" spans="1:5" ht="18.75">
      <c r="A31" s="64" t="s">
        <v>188</v>
      </c>
      <c r="B31" s="84">
        <v>3693.2</v>
      </c>
      <c r="C31" s="230"/>
      <c r="D31" s="228">
        <v>9.95</v>
      </c>
      <c r="E31" s="225">
        <f t="shared" si="0"/>
        <v>3703.1499999999996</v>
      </c>
    </row>
    <row r="32" spans="1:9" ht="18.75">
      <c r="A32" s="64" t="s">
        <v>189</v>
      </c>
      <c r="B32" s="84">
        <v>4430.5</v>
      </c>
      <c r="C32" s="230"/>
      <c r="D32" s="228">
        <v>11.94</v>
      </c>
      <c r="E32" s="225">
        <f t="shared" si="0"/>
        <v>4442.44</v>
      </c>
      <c r="I32" s="220">
        <f>B36-C36+D36</f>
        <v>1488310.6099999999</v>
      </c>
    </row>
    <row r="33" spans="1:5" ht="18.75">
      <c r="A33" s="64" t="s">
        <v>190</v>
      </c>
      <c r="B33" s="84">
        <v>1269826</v>
      </c>
      <c r="C33" s="229">
        <v>46950</v>
      </c>
      <c r="D33" s="228">
        <v>1900</v>
      </c>
      <c r="E33" s="225">
        <f t="shared" si="0"/>
        <v>1224776</v>
      </c>
    </row>
    <row r="34" spans="1:5" ht="18.75">
      <c r="A34" s="64" t="s">
        <v>191</v>
      </c>
      <c r="B34" s="84">
        <v>0</v>
      </c>
      <c r="C34" s="230"/>
      <c r="D34" s="228"/>
      <c r="E34" s="225">
        <f t="shared" si="0"/>
        <v>0</v>
      </c>
    </row>
    <row r="35" spans="1:5" ht="18.75">
      <c r="A35" s="64" t="s">
        <v>192</v>
      </c>
      <c r="B35" s="84">
        <v>232268.7</v>
      </c>
      <c r="C35" s="230"/>
      <c r="D35" s="228"/>
      <c r="E35" s="225">
        <f t="shared" si="0"/>
        <v>232268.7</v>
      </c>
    </row>
    <row r="36" spans="1:5" ht="19.5" thickBot="1">
      <c r="A36" s="63" t="s">
        <v>57</v>
      </c>
      <c r="B36" s="194">
        <f>SUM(B30:B35)</f>
        <v>1510218.4</v>
      </c>
      <c r="C36" s="231">
        <f>SUM(C30:C35)</f>
        <v>46950</v>
      </c>
      <c r="D36" s="231">
        <f>SUM(D30:D35)</f>
        <v>25042.21</v>
      </c>
      <c r="E36" s="232">
        <f>SUM(E30:E35)</f>
        <v>1488310.6099999999</v>
      </c>
    </row>
    <row r="37" spans="1:4" ht="19.5" thickTop="1">
      <c r="A37" s="71"/>
      <c r="B37" s="83"/>
      <c r="C37" s="71"/>
      <c r="D37" s="71"/>
    </row>
    <row r="38" spans="1:4" ht="18.75">
      <c r="A38" s="71"/>
      <c r="B38" s="71"/>
      <c r="C38" s="71"/>
      <c r="D38" s="71"/>
    </row>
    <row r="39" spans="1:4" ht="18.75">
      <c r="A39" s="71"/>
      <c r="B39" s="71"/>
      <c r="C39" s="71"/>
      <c r="D39" s="71"/>
    </row>
    <row r="40" spans="1:4" ht="18.75">
      <c r="A40" s="71"/>
      <c r="B40" s="71"/>
      <c r="C40" s="71"/>
      <c r="D40" s="71"/>
    </row>
    <row r="41" spans="1:4" ht="18.75">
      <c r="A41" s="71"/>
      <c r="B41" s="71"/>
      <c r="C41" s="71"/>
      <c r="D41" s="71"/>
    </row>
    <row r="42" spans="1:4" ht="18.75">
      <c r="A42" s="71"/>
      <c r="B42" s="71"/>
      <c r="C42" s="71"/>
      <c r="D42" s="71"/>
    </row>
    <row r="43" spans="1:4" ht="18.75">
      <c r="A43" s="71"/>
      <c r="B43" s="71"/>
      <c r="C43" s="71"/>
      <c r="D43" s="71"/>
    </row>
    <row r="44" spans="1:4" ht="18.75">
      <c r="A44" s="71"/>
      <c r="B44" s="71"/>
      <c r="C44" s="71"/>
      <c r="D44" s="71"/>
    </row>
    <row r="45" spans="1:4" ht="18.75">
      <c r="A45" s="66"/>
      <c r="B45" s="66"/>
      <c r="C45" s="66"/>
      <c r="D45" s="66"/>
    </row>
    <row r="46" spans="1:4" ht="18.75">
      <c r="A46" s="62"/>
      <c r="B46" s="62"/>
      <c r="C46" s="67"/>
      <c r="D46" s="67"/>
    </row>
    <row r="47" spans="1:4" ht="18.75">
      <c r="A47" s="65"/>
      <c r="B47" s="62"/>
      <c r="C47" s="65"/>
      <c r="D47" s="62"/>
    </row>
    <row r="48" spans="1:4" ht="18.75">
      <c r="A48" s="65"/>
      <c r="B48" s="62"/>
      <c r="C48" s="65"/>
      <c r="D48" s="62"/>
    </row>
    <row r="49" spans="1:4" ht="18.75">
      <c r="A49" s="65"/>
      <c r="B49" s="62"/>
      <c r="C49" s="65"/>
      <c r="D49" s="62"/>
    </row>
  </sheetData>
  <sheetProtection/>
  <mergeCells count="3">
    <mergeCell ref="A2:E2"/>
    <mergeCell ref="A3:E3"/>
    <mergeCell ref="A4:E4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46">
      <selection activeCell="J67" sqref="J67"/>
    </sheetView>
  </sheetViews>
  <sheetFormatPr defaultColWidth="9.140625" defaultRowHeight="15"/>
  <cols>
    <col min="1" max="1" width="11.28125" style="110" customWidth="1"/>
    <col min="2" max="2" width="12.421875" style="110" customWidth="1"/>
    <col min="3" max="3" width="12.140625" style="110" customWidth="1"/>
    <col min="4" max="4" width="11.7109375" style="110" customWidth="1"/>
    <col min="5" max="5" width="21.28125" style="110" customWidth="1"/>
    <col min="6" max="6" width="7.57421875" style="110" customWidth="1"/>
    <col min="7" max="7" width="12.7109375" style="110" customWidth="1"/>
    <col min="8" max="16384" width="9.00390625" style="110" customWidth="1"/>
  </cols>
  <sheetData>
    <row r="1" spans="1:7" ht="15">
      <c r="A1" s="109"/>
      <c r="B1" s="109"/>
      <c r="C1" s="109"/>
      <c r="D1" s="109"/>
      <c r="E1" s="109"/>
      <c r="F1" s="109"/>
      <c r="G1" s="109"/>
    </row>
    <row r="2" spans="1:7" ht="18.75">
      <c r="A2" s="303" t="s">
        <v>59</v>
      </c>
      <c r="B2" s="303"/>
      <c r="C2" s="303"/>
      <c r="D2" s="303"/>
      <c r="E2" s="303"/>
      <c r="F2" s="303"/>
      <c r="G2" s="303"/>
    </row>
    <row r="3" spans="1:7" ht="18.75">
      <c r="A3" s="303" t="s">
        <v>274</v>
      </c>
      <c r="B3" s="303"/>
      <c r="C3" s="303"/>
      <c r="D3" s="303"/>
      <c r="E3" s="303"/>
      <c r="F3" s="303"/>
      <c r="G3" s="303"/>
    </row>
    <row r="4" spans="1:7" ht="18.75">
      <c r="A4" s="303" t="s">
        <v>315</v>
      </c>
      <c r="B4" s="303"/>
      <c r="C4" s="303"/>
      <c r="D4" s="303"/>
      <c r="E4" s="303"/>
      <c r="F4" s="303"/>
      <c r="G4" s="303"/>
    </row>
    <row r="5" spans="1:7" ht="19.5" thickBot="1">
      <c r="A5" s="105"/>
      <c r="B5" s="106"/>
      <c r="C5" s="106"/>
      <c r="D5" s="106"/>
      <c r="E5" s="105"/>
      <c r="F5" s="107"/>
      <c r="G5" s="106"/>
    </row>
    <row r="6" spans="1:7" ht="19.5" thickTop="1">
      <c r="A6" s="304" t="s">
        <v>193</v>
      </c>
      <c r="B6" s="305"/>
      <c r="C6" s="305"/>
      <c r="D6" s="305"/>
      <c r="E6" s="312" t="s">
        <v>3</v>
      </c>
      <c r="F6" s="315" t="s">
        <v>101</v>
      </c>
      <c r="G6" s="315" t="s">
        <v>194</v>
      </c>
    </row>
    <row r="7" spans="1:7" ht="15">
      <c r="A7" s="306" t="s">
        <v>234</v>
      </c>
      <c r="B7" s="308" t="s">
        <v>235</v>
      </c>
      <c r="C7" s="306" t="s">
        <v>236</v>
      </c>
      <c r="D7" s="310" t="s">
        <v>237</v>
      </c>
      <c r="E7" s="313"/>
      <c r="F7" s="316"/>
      <c r="G7" s="316"/>
    </row>
    <row r="8" spans="1:7" ht="49.5" customHeight="1" thickBot="1">
      <c r="A8" s="307"/>
      <c r="B8" s="309"/>
      <c r="C8" s="307"/>
      <c r="D8" s="311"/>
      <c r="E8" s="314"/>
      <c r="F8" s="317"/>
      <c r="G8" s="317"/>
    </row>
    <row r="9" spans="1:7" ht="19.5" thickTop="1">
      <c r="A9" s="102"/>
      <c r="B9" s="98"/>
      <c r="C9" s="102"/>
      <c r="D9" s="103">
        <v>21247221.77</v>
      </c>
      <c r="E9" s="91" t="s">
        <v>166</v>
      </c>
      <c r="F9" s="92"/>
      <c r="G9" s="96">
        <v>21247221.77</v>
      </c>
    </row>
    <row r="10" spans="1:7" ht="18.75">
      <c r="A10" s="102"/>
      <c r="B10" s="98"/>
      <c r="C10" s="102"/>
      <c r="D10" s="101"/>
      <c r="E10" s="108" t="s">
        <v>198</v>
      </c>
      <c r="F10" s="92"/>
      <c r="G10" s="102"/>
    </row>
    <row r="11" spans="1:7" s="116" customFormat="1" ht="15.75">
      <c r="A11" s="111">
        <v>102500</v>
      </c>
      <c r="B11" s="112">
        <v>0</v>
      </c>
      <c r="C11" s="111">
        <f aca="true" t="shared" si="0" ref="C11:C17">A11+B11</f>
        <v>102500</v>
      </c>
      <c r="D11" s="113">
        <v>19.58</v>
      </c>
      <c r="E11" s="114" t="s">
        <v>199</v>
      </c>
      <c r="F11" s="115" t="s">
        <v>77</v>
      </c>
      <c r="G11" s="111">
        <v>19.58</v>
      </c>
    </row>
    <row r="12" spans="1:7" s="116" customFormat="1" ht="15.75">
      <c r="A12" s="111">
        <v>70000</v>
      </c>
      <c r="B12" s="112">
        <v>0</v>
      </c>
      <c r="C12" s="111">
        <f t="shared" si="0"/>
        <v>70000</v>
      </c>
      <c r="D12" s="113">
        <v>2240</v>
      </c>
      <c r="E12" s="114" t="s">
        <v>200</v>
      </c>
      <c r="F12" s="115" t="s">
        <v>85</v>
      </c>
      <c r="G12" s="111">
        <v>2240</v>
      </c>
    </row>
    <row r="13" spans="1:7" s="116" customFormat="1" ht="15.75">
      <c r="A13" s="111">
        <v>102000</v>
      </c>
      <c r="B13" s="112">
        <v>0</v>
      </c>
      <c r="C13" s="111">
        <f t="shared" si="0"/>
        <v>102000</v>
      </c>
      <c r="D13" s="113">
        <v>0</v>
      </c>
      <c r="E13" s="114" t="s">
        <v>201</v>
      </c>
      <c r="F13" s="115" t="s">
        <v>93</v>
      </c>
      <c r="G13" s="117">
        <v>0</v>
      </c>
    </row>
    <row r="14" spans="1:7" s="116" customFormat="1" ht="15.75">
      <c r="A14" s="111">
        <v>100000</v>
      </c>
      <c r="B14" s="112">
        <v>0</v>
      </c>
      <c r="C14" s="111">
        <f t="shared" si="0"/>
        <v>100000</v>
      </c>
      <c r="D14" s="113">
        <v>0</v>
      </c>
      <c r="E14" s="114" t="s">
        <v>202</v>
      </c>
      <c r="F14" s="115" t="s">
        <v>96</v>
      </c>
      <c r="G14" s="111">
        <v>0</v>
      </c>
    </row>
    <row r="15" spans="1:8" s="116" customFormat="1" ht="15.75">
      <c r="A15" s="111">
        <v>14625500</v>
      </c>
      <c r="B15" s="112">
        <v>0</v>
      </c>
      <c r="C15" s="111">
        <f t="shared" si="0"/>
        <v>14625500</v>
      </c>
      <c r="D15" s="113">
        <f>G15</f>
        <v>623098.51</v>
      </c>
      <c r="E15" s="114" t="s">
        <v>203</v>
      </c>
      <c r="F15" s="118">
        <v>421000</v>
      </c>
      <c r="G15" s="111">
        <v>623098.51</v>
      </c>
      <c r="H15" s="119"/>
    </row>
    <row r="16" spans="1:8" s="116" customFormat="1" ht="15.75">
      <c r="A16" s="111">
        <v>22000000</v>
      </c>
      <c r="B16" s="112">
        <v>0</v>
      </c>
      <c r="C16" s="111">
        <f t="shared" si="0"/>
        <v>22000000</v>
      </c>
      <c r="D16" s="113">
        <f>G16</f>
        <v>5749299</v>
      </c>
      <c r="E16" s="114" t="s">
        <v>204</v>
      </c>
      <c r="F16" s="118">
        <v>431000</v>
      </c>
      <c r="G16" s="111">
        <v>5749299</v>
      </c>
      <c r="H16" s="119"/>
    </row>
    <row r="17" spans="1:8" s="116" customFormat="1" ht="15.75">
      <c r="A17" s="111">
        <v>0</v>
      </c>
      <c r="B17" s="112">
        <v>0</v>
      </c>
      <c r="C17" s="111">
        <f t="shared" si="0"/>
        <v>0</v>
      </c>
      <c r="D17" s="113">
        <v>0</v>
      </c>
      <c r="E17" s="114" t="s">
        <v>238</v>
      </c>
      <c r="F17" s="118">
        <v>441000</v>
      </c>
      <c r="G17" s="111">
        <v>0</v>
      </c>
      <c r="H17" s="119"/>
    </row>
    <row r="18" spans="1:8" s="116" customFormat="1" ht="16.5" thickBot="1">
      <c r="A18" s="120">
        <f>SUM(A11:A17)</f>
        <v>37000000</v>
      </c>
      <c r="B18" s="121">
        <f>SUM(B11:B17)</f>
        <v>0</v>
      </c>
      <c r="C18" s="120">
        <f>SUM(C11:C17)</f>
        <v>37000000</v>
      </c>
      <c r="D18" s="120">
        <f>SUM(D11:D17)</f>
        <v>6374657.09</v>
      </c>
      <c r="E18" s="241"/>
      <c r="F18" s="242"/>
      <c r="G18" s="120">
        <f>SUM(G11:G17)</f>
        <v>6374657.09</v>
      </c>
      <c r="H18" s="124"/>
    </row>
    <row r="19" spans="1:8" s="116" customFormat="1" ht="16.5" thickTop="1">
      <c r="A19" s="244">
        <v>0</v>
      </c>
      <c r="B19" s="244">
        <v>0</v>
      </c>
      <c r="C19" s="244">
        <v>0</v>
      </c>
      <c r="D19" s="149">
        <f>G19</f>
        <v>25042.21</v>
      </c>
      <c r="E19" s="114" t="s">
        <v>205</v>
      </c>
      <c r="F19" s="118">
        <v>215000</v>
      </c>
      <c r="G19" s="111">
        <v>25042.21</v>
      </c>
      <c r="H19" s="119"/>
    </row>
    <row r="20" spans="1:8" s="116" customFormat="1" ht="15.75">
      <c r="A20" s="244">
        <v>0</v>
      </c>
      <c r="B20" s="244">
        <v>0</v>
      </c>
      <c r="C20" s="244">
        <v>0</v>
      </c>
      <c r="D20" s="126">
        <v>0</v>
      </c>
      <c r="E20" s="127" t="s">
        <v>206</v>
      </c>
      <c r="F20" s="118">
        <v>211000</v>
      </c>
      <c r="G20" s="111">
        <v>0</v>
      </c>
      <c r="H20" s="119"/>
    </row>
    <row r="21" spans="1:8" s="116" customFormat="1" ht="15.75">
      <c r="A21" s="244">
        <v>0</v>
      </c>
      <c r="B21" s="244">
        <v>0</v>
      </c>
      <c r="C21" s="244">
        <v>0</v>
      </c>
      <c r="D21" s="126">
        <v>0</v>
      </c>
      <c r="E21" s="127" t="s">
        <v>12</v>
      </c>
      <c r="F21" s="118">
        <v>113500</v>
      </c>
      <c r="G21" s="111">
        <v>0</v>
      </c>
      <c r="H21" s="119"/>
    </row>
    <row r="22" spans="1:8" s="116" customFormat="1" ht="15.75">
      <c r="A22" s="244">
        <v>0</v>
      </c>
      <c r="B22" s="244">
        <v>0</v>
      </c>
      <c r="C22" s="244">
        <v>0</v>
      </c>
      <c r="D22" s="126">
        <v>0</v>
      </c>
      <c r="E22" s="127" t="s">
        <v>207</v>
      </c>
      <c r="F22" s="118">
        <v>123003</v>
      </c>
      <c r="G22" s="111">
        <v>0</v>
      </c>
      <c r="H22" s="119"/>
    </row>
    <row r="23" spans="1:9" s="116" customFormat="1" ht="15.75">
      <c r="A23" s="244">
        <v>0</v>
      </c>
      <c r="B23" s="244">
        <v>0</v>
      </c>
      <c r="C23" s="244">
        <v>0</v>
      </c>
      <c r="D23" s="126">
        <v>0</v>
      </c>
      <c r="E23" s="127" t="s">
        <v>208</v>
      </c>
      <c r="F23" s="118">
        <v>310000</v>
      </c>
      <c r="G23" s="111">
        <v>0</v>
      </c>
      <c r="H23" s="119"/>
      <c r="I23" s="119"/>
    </row>
    <row r="24" spans="1:9" s="116" customFormat="1" ht="15.75">
      <c r="A24" s="244">
        <v>0</v>
      </c>
      <c r="B24" s="244">
        <v>0</v>
      </c>
      <c r="C24" s="244">
        <v>0</v>
      </c>
      <c r="D24" s="126">
        <f>G24</f>
        <v>157.53</v>
      </c>
      <c r="E24" s="127" t="s">
        <v>68</v>
      </c>
      <c r="F24" s="118">
        <v>110602</v>
      </c>
      <c r="G24" s="111">
        <v>157.53</v>
      </c>
      <c r="H24" s="119"/>
      <c r="I24" s="119"/>
    </row>
    <row r="25" spans="1:9" s="116" customFormat="1" ht="15.75">
      <c r="A25" s="244">
        <v>0</v>
      </c>
      <c r="B25" s="244">
        <v>0</v>
      </c>
      <c r="C25" s="244">
        <v>0</v>
      </c>
      <c r="D25" s="126"/>
      <c r="E25" s="127" t="s">
        <v>11</v>
      </c>
      <c r="F25" s="118">
        <v>113100</v>
      </c>
      <c r="G25" s="111">
        <v>0</v>
      </c>
      <c r="H25" s="119"/>
      <c r="I25" s="119"/>
    </row>
    <row r="26" spans="1:9" s="116" customFormat="1" ht="15.75">
      <c r="A26" s="244">
        <v>0</v>
      </c>
      <c r="B26" s="244">
        <v>0</v>
      </c>
      <c r="C26" s="244">
        <v>0</v>
      </c>
      <c r="D26" s="126"/>
      <c r="E26" s="127" t="s">
        <v>209</v>
      </c>
      <c r="F26" s="118">
        <v>190004</v>
      </c>
      <c r="G26" s="111">
        <v>0</v>
      </c>
      <c r="H26" s="119"/>
      <c r="I26" s="119">
        <v>275100</v>
      </c>
    </row>
    <row r="27" spans="1:9" s="116" customFormat="1" ht="15.75">
      <c r="A27" s="244">
        <v>0</v>
      </c>
      <c r="B27" s="244">
        <v>0</v>
      </c>
      <c r="C27" s="244">
        <v>0</v>
      </c>
      <c r="D27" s="126"/>
      <c r="E27" s="127" t="s">
        <v>13</v>
      </c>
      <c r="F27" s="118">
        <v>190004</v>
      </c>
      <c r="G27" s="111">
        <v>0</v>
      </c>
      <c r="H27" s="119"/>
      <c r="I27" s="119"/>
    </row>
    <row r="28" spans="1:9" s="116" customFormat="1" ht="15.75">
      <c r="A28" s="244">
        <v>0</v>
      </c>
      <c r="B28" s="244">
        <v>0</v>
      </c>
      <c r="C28" s="244">
        <v>0</v>
      </c>
      <c r="D28" s="126"/>
      <c r="E28" s="127" t="s">
        <v>210</v>
      </c>
      <c r="F28" s="118">
        <v>290001</v>
      </c>
      <c r="G28" s="111">
        <v>0</v>
      </c>
      <c r="H28" s="119"/>
      <c r="I28" s="119"/>
    </row>
    <row r="29" spans="1:9" s="116" customFormat="1" ht="15.75">
      <c r="A29" s="244">
        <v>0</v>
      </c>
      <c r="B29" s="244">
        <v>0</v>
      </c>
      <c r="C29" s="244">
        <v>0</v>
      </c>
      <c r="D29" s="128"/>
      <c r="E29" s="127"/>
      <c r="F29" s="129"/>
      <c r="G29" s="126"/>
      <c r="H29" s="119"/>
      <c r="I29" s="119"/>
    </row>
    <row r="30" spans="1:9" s="116" customFormat="1" ht="15.75">
      <c r="A30" s="244">
        <v>0</v>
      </c>
      <c r="B30" s="244">
        <v>0</v>
      </c>
      <c r="C30" s="244">
        <v>0</v>
      </c>
      <c r="D30" s="246">
        <f>SUM(D19:D29)</f>
        <v>25199.739999999998</v>
      </c>
      <c r="E30" s="133" t="s">
        <v>57</v>
      </c>
      <c r="F30" s="131"/>
      <c r="G30" s="132">
        <f>SUM(G19:G29)</f>
        <v>25199.739999999998</v>
      </c>
      <c r="H30" s="119"/>
      <c r="I30" s="119">
        <v>115620</v>
      </c>
    </row>
    <row r="31" spans="1:9" s="116" customFormat="1" ht="16.5" thickBot="1">
      <c r="A31" s="247">
        <v>37000000</v>
      </c>
      <c r="B31" s="248">
        <v>0</v>
      </c>
      <c r="C31" s="120">
        <f>A31+B31</f>
        <v>37000000</v>
      </c>
      <c r="D31" s="249">
        <f>D18+D30</f>
        <v>6399856.83</v>
      </c>
      <c r="E31" s="133" t="s">
        <v>211</v>
      </c>
      <c r="F31" s="123"/>
      <c r="G31" s="120">
        <f>G18+G30</f>
        <v>6399856.83</v>
      </c>
      <c r="H31" s="119"/>
      <c r="I31" s="119">
        <v>129480</v>
      </c>
    </row>
    <row r="32" spans="1:9" ht="19.5" thickTop="1">
      <c r="A32" s="90"/>
      <c r="B32" s="90"/>
      <c r="C32" s="90"/>
      <c r="D32" s="104"/>
      <c r="E32" s="90"/>
      <c r="F32" s="90"/>
      <c r="G32" s="104"/>
      <c r="H32" s="90"/>
      <c r="I32" s="90"/>
    </row>
    <row r="33" spans="1:9" ht="18.75">
      <c r="A33" s="90"/>
      <c r="B33" s="90"/>
      <c r="C33" s="90"/>
      <c r="D33" s="104"/>
      <c r="E33" s="90"/>
      <c r="F33" s="90"/>
      <c r="G33" s="104"/>
      <c r="H33" s="90"/>
      <c r="I33" s="90"/>
    </row>
    <row r="34" spans="1:9" ht="18.75">
      <c r="A34" s="90"/>
      <c r="B34" s="90"/>
      <c r="C34" s="90"/>
      <c r="D34" s="104"/>
      <c r="E34" s="90"/>
      <c r="F34" s="90"/>
      <c r="G34" s="104"/>
      <c r="H34" s="90"/>
      <c r="I34" s="90"/>
    </row>
    <row r="35" spans="1:9" ht="18.75">
      <c r="A35" s="88"/>
      <c r="B35" s="88"/>
      <c r="C35" s="88"/>
      <c r="D35" s="89"/>
      <c r="E35" s="88"/>
      <c r="F35" s="88"/>
      <c r="G35" s="89"/>
      <c r="H35" s="88"/>
      <c r="I35" s="88"/>
    </row>
    <row r="36" spans="1:9" ht="18.75">
      <c r="A36" s="95" t="s">
        <v>243</v>
      </c>
      <c r="B36" s="95"/>
      <c r="C36" s="95"/>
      <c r="D36" s="94"/>
      <c r="E36" s="93"/>
      <c r="F36" s="94"/>
      <c r="G36" s="93"/>
      <c r="H36" s="93"/>
      <c r="I36" s="93"/>
    </row>
    <row r="37" spans="1:9" ht="18.75">
      <c r="A37" s="95" t="s">
        <v>239</v>
      </c>
      <c r="B37" s="95"/>
      <c r="C37" s="95"/>
      <c r="D37" s="94"/>
      <c r="E37" s="93"/>
      <c r="F37" s="94"/>
      <c r="G37" s="93"/>
      <c r="H37" s="93"/>
      <c r="I37" s="93"/>
    </row>
    <row r="38" spans="1:9" ht="18.75">
      <c r="A38" s="95"/>
      <c r="B38" s="95"/>
      <c r="C38" s="95"/>
      <c r="D38" s="94"/>
      <c r="E38" s="93"/>
      <c r="F38" s="94"/>
      <c r="G38" s="93"/>
      <c r="H38" s="93"/>
      <c r="I38" s="93"/>
    </row>
    <row r="39" spans="1:9" ht="18.75">
      <c r="A39" s="95"/>
      <c r="B39" s="95"/>
      <c r="C39" s="95"/>
      <c r="D39" s="94"/>
      <c r="E39" s="93"/>
      <c r="F39" s="94"/>
      <c r="G39" s="93"/>
      <c r="H39" s="93"/>
      <c r="I39" s="93"/>
    </row>
    <row r="40" spans="1:9" ht="18.75">
      <c r="A40" s="95"/>
      <c r="B40" s="95"/>
      <c r="C40" s="95"/>
      <c r="D40" s="94"/>
      <c r="E40" s="93"/>
      <c r="F40" s="94"/>
      <c r="G40" s="93"/>
      <c r="H40" s="93"/>
      <c r="I40" s="93"/>
    </row>
    <row r="41" spans="1:9" ht="18.75">
      <c r="A41" s="95"/>
      <c r="B41" s="95"/>
      <c r="C41" s="95"/>
      <c r="D41" s="94"/>
      <c r="E41" s="93"/>
      <c r="F41" s="94"/>
      <c r="G41" s="93"/>
      <c r="H41" s="93"/>
      <c r="I41" s="93"/>
    </row>
    <row r="42" spans="1:9" ht="18.75">
      <c r="A42" s="87"/>
      <c r="B42" s="87"/>
      <c r="C42" s="87"/>
      <c r="D42" s="86"/>
      <c r="E42" s="109"/>
      <c r="F42" s="86"/>
      <c r="G42" s="109"/>
      <c r="H42" s="109"/>
      <c r="I42" s="109"/>
    </row>
    <row r="43" spans="1:9" ht="15">
      <c r="A43" s="109"/>
      <c r="B43" s="109"/>
      <c r="C43" s="109"/>
      <c r="D43" s="109"/>
      <c r="E43" s="109"/>
      <c r="F43" s="109"/>
      <c r="G43" s="109"/>
      <c r="H43" s="109"/>
      <c r="I43" s="109"/>
    </row>
    <row r="44" spans="1:9" ht="15">
      <c r="A44" s="109"/>
      <c r="B44" s="109"/>
      <c r="C44" s="109"/>
      <c r="D44" s="109"/>
      <c r="E44" s="109"/>
      <c r="F44" s="109"/>
      <c r="G44" s="109"/>
      <c r="H44" s="109"/>
      <c r="I44" s="109"/>
    </row>
    <row r="45" spans="1:10" ht="15.75">
      <c r="A45" s="297" t="s">
        <v>193</v>
      </c>
      <c r="B45" s="298"/>
      <c r="C45" s="298"/>
      <c r="D45" s="299"/>
      <c r="E45" s="300" t="s">
        <v>3</v>
      </c>
      <c r="F45" s="300" t="s">
        <v>101</v>
      </c>
      <c r="G45" s="294" t="s">
        <v>194</v>
      </c>
      <c r="H45" s="135"/>
      <c r="I45" s="109"/>
      <c r="J45" s="109"/>
    </row>
    <row r="46" spans="1:10" ht="31.5">
      <c r="A46" s="136" t="s">
        <v>72</v>
      </c>
      <c r="B46" s="137" t="s">
        <v>173</v>
      </c>
      <c r="C46" s="136" t="s">
        <v>57</v>
      </c>
      <c r="D46" s="136" t="s">
        <v>195</v>
      </c>
      <c r="E46" s="301"/>
      <c r="F46" s="301"/>
      <c r="G46" s="295"/>
      <c r="H46" s="135"/>
      <c r="I46" s="109"/>
      <c r="J46" s="109"/>
    </row>
    <row r="47" spans="1:10" ht="15.75">
      <c r="A47" s="138" t="s">
        <v>196</v>
      </c>
      <c r="B47" s="138" t="s">
        <v>197</v>
      </c>
      <c r="C47" s="138" t="s">
        <v>196</v>
      </c>
      <c r="D47" s="138" t="s">
        <v>196</v>
      </c>
      <c r="E47" s="302"/>
      <c r="F47" s="302"/>
      <c r="G47" s="296"/>
      <c r="H47" s="135"/>
      <c r="I47" s="109"/>
      <c r="J47" s="109"/>
    </row>
    <row r="48" spans="1:10" ht="15.75">
      <c r="A48" s="139"/>
      <c r="B48" s="139"/>
      <c r="C48" s="139"/>
      <c r="D48" s="139"/>
      <c r="E48" s="140" t="s">
        <v>212</v>
      </c>
      <c r="F48" s="141"/>
      <c r="G48" s="142"/>
      <c r="H48" s="135"/>
      <c r="I48" s="109"/>
      <c r="J48" s="109"/>
    </row>
    <row r="49" spans="1:12" ht="18.75">
      <c r="A49" s="143">
        <v>11653000</v>
      </c>
      <c r="B49" s="143">
        <v>0</v>
      </c>
      <c r="C49" s="143">
        <f>A49+B49</f>
        <v>11653000</v>
      </c>
      <c r="D49" s="111">
        <v>714412</v>
      </c>
      <c r="E49" s="119" t="s">
        <v>213</v>
      </c>
      <c r="F49" s="144">
        <v>511000</v>
      </c>
      <c r="G49" s="111">
        <v>714412</v>
      </c>
      <c r="H49" s="119"/>
      <c r="I49" s="93"/>
      <c r="J49" s="93"/>
      <c r="L49" s="157">
        <f>A50+A51</f>
        <v>10303000</v>
      </c>
    </row>
    <row r="50" spans="1:10" ht="18.75">
      <c r="A50" s="143">
        <v>1966320</v>
      </c>
      <c r="B50" s="143">
        <v>0</v>
      </c>
      <c r="C50" s="143">
        <f>A50+B50</f>
        <v>1966320</v>
      </c>
      <c r="D50" s="111">
        <v>163860</v>
      </c>
      <c r="E50" s="119" t="s">
        <v>214</v>
      </c>
      <c r="F50" s="144">
        <v>521000</v>
      </c>
      <c r="G50" s="111">
        <v>163860</v>
      </c>
      <c r="H50" s="119"/>
      <c r="I50" s="93"/>
      <c r="J50" s="93"/>
    </row>
    <row r="51" spans="1:10" ht="18.75">
      <c r="A51" s="143">
        <f>3475000+1466800+2485000+909880</f>
        <v>8336680</v>
      </c>
      <c r="B51" s="143">
        <v>0</v>
      </c>
      <c r="C51" s="143">
        <f aca="true" t="shared" si="1" ref="C51:C59">A51+B51</f>
        <v>8336680</v>
      </c>
      <c r="D51" s="111">
        <v>576630</v>
      </c>
      <c r="E51" s="119" t="s">
        <v>215</v>
      </c>
      <c r="F51" s="144">
        <v>522000</v>
      </c>
      <c r="G51" s="117">
        <v>576630</v>
      </c>
      <c r="H51" s="125"/>
      <c r="I51" s="93"/>
      <c r="J51" s="93"/>
    </row>
    <row r="52" spans="1:10" ht="18.75">
      <c r="A52" s="143">
        <f>365000+178000+90000+112000</f>
        <v>745000</v>
      </c>
      <c r="B52" s="143">
        <v>0</v>
      </c>
      <c r="C52" s="143">
        <f t="shared" si="1"/>
        <v>745000</v>
      </c>
      <c r="D52" s="111">
        <v>21400</v>
      </c>
      <c r="E52" s="119" t="s">
        <v>216</v>
      </c>
      <c r="F52" s="144">
        <v>531000</v>
      </c>
      <c r="G52" s="111">
        <v>21400</v>
      </c>
      <c r="H52" s="125"/>
      <c r="I52" s="93"/>
      <c r="J52" s="93"/>
    </row>
    <row r="53" spans="1:10" ht="18.75">
      <c r="A53" s="143">
        <f>85000+350000+360000+240000+702500+225000+52500+1324000+200000+300000+978400</f>
        <v>4817400</v>
      </c>
      <c r="B53" s="143">
        <v>0</v>
      </c>
      <c r="C53" s="143">
        <f t="shared" si="1"/>
        <v>4817400</v>
      </c>
      <c r="D53" s="111">
        <v>84440</v>
      </c>
      <c r="E53" s="119" t="s">
        <v>217</v>
      </c>
      <c r="F53" s="144">
        <v>532000</v>
      </c>
      <c r="G53" s="111">
        <v>84440</v>
      </c>
      <c r="H53" s="145"/>
      <c r="I53" s="98"/>
      <c r="J53" s="93"/>
    </row>
    <row r="54" spans="1:10" ht="18.75">
      <c r="A54" s="143">
        <f>412000+70000+170000+1263000+66000+20000</f>
        <v>2001000</v>
      </c>
      <c r="B54" s="143">
        <v>0</v>
      </c>
      <c r="C54" s="143">
        <f t="shared" si="1"/>
        <v>2001000</v>
      </c>
      <c r="D54" s="111">
        <v>0</v>
      </c>
      <c r="E54" s="119" t="s">
        <v>218</v>
      </c>
      <c r="F54" s="144">
        <v>533000</v>
      </c>
      <c r="G54" s="111">
        <v>0</v>
      </c>
      <c r="H54" s="125"/>
      <c r="I54" s="99"/>
      <c r="J54" s="93"/>
    </row>
    <row r="55" spans="1:10" ht="18.75">
      <c r="A55" s="143">
        <v>210000</v>
      </c>
      <c r="B55" s="143">
        <v>0</v>
      </c>
      <c r="C55" s="143">
        <f t="shared" si="1"/>
        <v>210000</v>
      </c>
      <c r="D55" s="111">
        <v>13209.21</v>
      </c>
      <c r="E55" s="119" t="s">
        <v>219</v>
      </c>
      <c r="F55" s="144">
        <v>534000</v>
      </c>
      <c r="G55" s="111">
        <v>13209.21</v>
      </c>
      <c r="H55" s="125"/>
      <c r="I55" s="97"/>
      <c r="J55" s="100"/>
    </row>
    <row r="56" spans="1:10" ht="18.75">
      <c r="A56" s="143">
        <f>66000+57000+30000+126500+10000</f>
        <v>289500</v>
      </c>
      <c r="B56" s="143">
        <v>0</v>
      </c>
      <c r="C56" s="143">
        <f t="shared" si="1"/>
        <v>289500</v>
      </c>
      <c r="D56" s="111">
        <v>0</v>
      </c>
      <c r="E56" s="119" t="s">
        <v>220</v>
      </c>
      <c r="F56" s="144">
        <v>541000</v>
      </c>
      <c r="G56" s="111">
        <v>0</v>
      </c>
      <c r="H56" s="146"/>
      <c r="I56" s="97"/>
      <c r="J56" s="100"/>
    </row>
    <row r="57" spans="1:10" ht="18.75">
      <c r="A57" s="143">
        <f>209900+4474700</f>
        <v>4684600</v>
      </c>
      <c r="B57" s="143">
        <v>0</v>
      </c>
      <c r="C57" s="143">
        <f t="shared" si="1"/>
        <v>4684600</v>
      </c>
      <c r="D57" s="111">
        <v>0</v>
      </c>
      <c r="E57" s="119" t="s">
        <v>221</v>
      </c>
      <c r="F57" s="144">
        <v>542000</v>
      </c>
      <c r="G57" s="111">
        <v>0</v>
      </c>
      <c r="H57" s="125"/>
      <c r="I57" s="100"/>
      <c r="J57" s="100"/>
    </row>
    <row r="58" spans="1:10" ht="18.75">
      <c r="A58" s="143">
        <v>25000</v>
      </c>
      <c r="B58" s="143">
        <v>0</v>
      </c>
      <c r="C58" s="143">
        <f t="shared" si="1"/>
        <v>25000</v>
      </c>
      <c r="D58" s="111">
        <v>0</v>
      </c>
      <c r="E58" s="119" t="s">
        <v>240</v>
      </c>
      <c r="F58" s="144">
        <v>551000</v>
      </c>
      <c r="G58" s="111">
        <v>0</v>
      </c>
      <c r="H58" s="125"/>
      <c r="I58" s="100"/>
      <c r="J58" s="100"/>
    </row>
    <row r="59" spans="1:10" ht="18.75">
      <c r="A59" s="143">
        <f>64000+214000+30000+52500+1876000+35000</f>
        <v>2271500</v>
      </c>
      <c r="B59" s="143">
        <v>0</v>
      </c>
      <c r="C59" s="143">
        <f t="shared" si="1"/>
        <v>2271500</v>
      </c>
      <c r="D59" s="111">
        <v>0</v>
      </c>
      <c r="E59" s="119" t="s">
        <v>222</v>
      </c>
      <c r="F59" s="144">
        <v>561000</v>
      </c>
      <c r="G59" s="111">
        <v>0</v>
      </c>
      <c r="H59" s="125"/>
      <c r="I59" s="97"/>
      <c r="J59" s="93"/>
    </row>
    <row r="60" spans="1:11" ht="19.5" thickBot="1">
      <c r="A60" s="120">
        <f>SUM(A49:A59)</f>
        <v>37000000</v>
      </c>
      <c r="B60" s="120">
        <f>SUM(B49:B59)</f>
        <v>0</v>
      </c>
      <c r="C60" s="120">
        <f>SUM(C49:C59)</f>
        <v>37000000</v>
      </c>
      <c r="D60" s="120">
        <f>SUM(D49:D59)</f>
        <v>1573951.21</v>
      </c>
      <c r="E60" s="134"/>
      <c r="F60" s="122"/>
      <c r="G60" s="147">
        <f>SUM(G49:G59)</f>
        <v>1573951.21</v>
      </c>
      <c r="H60" s="148"/>
      <c r="I60" s="85"/>
      <c r="J60" s="88"/>
      <c r="K60" s="85" t="s">
        <v>223</v>
      </c>
    </row>
    <row r="61" spans="1:11" ht="19.5" thickTop="1">
      <c r="A61" s="245">
        <v>0</v>
      </c>
      <c r="B61" s="245">
        <v>0</v>
      </c>
      <c r="C61" s="255">
        <v>0</v>
      </c>
      <c r="D61" s="243">
        <v>1433585.73</v>
      </c>
      <c r="E61" s="127" t="s">
        <v>241</v>
      </c>
      <c r="F61" s="144">
        <v>210400</v>
      </c>
      <c r="G61" s="111">
        <v>1433585.73</v>
      </c>
      <c r="H61" s="148"/>
      <c r="I61" s="85"/>
      <c r="J61" s="88"/>
      <c r="K61" s="85"/>
    </row>
    <row r="62" spans="1:11" ht="18.75">
      <c r="A62" s="244">
        <v>0</v>
      </c>
      <c r="B62" s="244">
        <v>0</v>
      </c>
      <c r="C62" s="250">
        <v>0</v>
      </c>
      <c r="D62" s="111">
        <v>46950</v>
      </c>
      <c r="E62" s="119" t="s">
        <v>242</v>
      </c>
      <c r="F62" s="144">
        <v>215000</v>
      </c>
      <c r="G62" s="111">
        <v>46950</v>
      </c>
      <c r="H62" s="119"/>
      <c r="I62" s="93"/>
      <c r="J62" s="93"/>
      <c r="K62" s="93"/>
    </row>
    <row r="63" spans="1:11" ht="18.75">
      <c r="A63" s="244">
        <v>0</v>
      </c>
      <c r="B63" s="244">
        <v>0</v>
      </c>
      <c r="C63" s="250">
        <v>0</v>
      </c>
      <c r="D63" s="111">
        <v>0</v>
      </c>
      <c r="E63" s="119" t="s">
        <v>224</v>
      </c>
      <c r="F63" s="118">
        <v>113500</v>
      </c>
      <c r="G63" s="126">
        <v>0</v>
      </c>
      <c r="H63" s="119"/>
      <c r="I63" s="93"/>
      <c r="J63" s="93"/>
      <c r="K63" s="93"/>
    </row>
    <row r="64" spans="1:11" ht="18.75">
      <c r="A64" s="244">
        <v>0</v>
      </c>
      <c r="B64" s="244">
        <v>0</v>
      </c>
      <c r="C64" s="250">
        <v>0</v>
      </c>
      <c r="D64" s="111">
        <v>0</v>
      </c>
      <c r="E64" s="119" t="s">
        <v>225</v>
      </c>
      <c r="F64" s="118">
        <v>113100</v>
      </c>
      <c r="G64" s="126">
        <v>0</v>
      </c>
      <c r="H64" s="119"/>
      <c r="I64" s="93"/>
      <c r="J64" s="93"/>
      <c r="K64" s="93"/>
    </row>
    <row r="65" spans="1:11" ht="18.75">
      <c r="A65" s="244">
        <v>0</v>
      </c>
      <c r="B65" s="244">
        <v>0</v>
      </c>
      <c r="C65" s="250">
        <v>0</v>
      </c>
      <c r="D65" s="111">
        <v>0</v>
      </c>
      <c r="E65" s="119" t="s">
        <v>226</v>
      </c>
      <c r="F65" s="115" t="s">
        <v>227</v>
      </c>
      <c r="G65" s="126">
        <v>0</v>
      </c>
      <c r="H65" s="119"/>
      <c r="I65" s="93" t="s">
        <v>228</v>
      </c>
      <c r="J65" s="93"/>
      <c r="K65" s="93"/>
    </row>
    <row r="66" spans="1:11" ht="18.75">
      <c r="A66" s="244">
        <v>0</v>
      </c>
      <c r="B66" s="244">
        <v>0</v>
      </c>
      <c r="C66" s="250">
        <v>0</v>
      </c>
      <c r="D66" s="111"/>
      <c r="E66" s="119" t="s">
        <v>229</v>
      </c>
      <c r="F66" s="150" t="s">
        <v>47</v>
      </c>
      <c r="G66" s="126"/>
      <c r="H66" s="119"/>
      <c r="I66" s="93"/>
      <c r="J66" s="93"/>
      <c r="K66" s="93"/>
    </row>
    <row r="67" spans="1:11" ht="18.75">
      <c r="A67" s="244">
        <v>0</v>
      </c>
      <c r="B67" s="244">
        <v>0</v>
      </c>
      <c r="C67" s="250">
        <v>0</v>
      </c>
      <c r="D67" s="111">
        <v>1135500</v>
      </c>
      <c r="E67" s="119" t="s">
        <v>316</v>
      </c>
      <c r="F67" s="150" t="s">
        <v>41</v>
      </c>
      <c r="G67" s="126">
        <v>1135500</v>
      </c>
      <c r="H67" s="119"/>
      <c r="I67" s="93"/>
      <c r="J67" s="93"/>
      <c r="K67" s="93"/>
    </row>
    <row r="68" spans="1:11" ht="18.75">
      <c r="A68" s="252">
        <v>0</v>
      </c>
      <c r="B68" s="252">
        <v>0</v>
      </c>
      <c r="C68" s="251">
        <v>0</v>
      </c>
      <c r="D68" s="130">
        <f>SUM(D61:D67)</f>
        <v>2616035.73</v>
      </c>
      <c r="E68" s="119"/>
      <c r="F68" s="119"/>
      <c r="G68" s="130">
        <f>SUM(G61:G67)</f>
        <v>2616035.73</v>
      </c>
      <c r="H68" s="119"/>
      <c r="I68" s="93"/>
      <c r="J68" s="93"/>
      <c r="K68" s="93"/>
    </row>
    <row r="69" spans="1:11" ht="19.5" thickBot="1">
      <c r="A69" s="253">
        <v>37000000</v>
      </c>
      <c r="B69" s="253">
        <v>0</v>
      </c>
      <c r="C69" s="254">
        <v>37000000</v>
      </c>
      <c r="D69" s="147">
        <f>D60+D68</f>
        <v>4189986.94</v>
      </c>
      <c r="E69" s="151" t="s">
        <v>230</v>
      </c>
      <c r="F69" s="119"/>
      <c r="G69" s="147">
        <f>G60+G68</f>
        <v>4189986.94</v>
      </c>
      <c r="H69" s="119"/>
      <c r="I69" s="93"/>
      <c r="J69" s="93"/>
      <c r="K69" s="93"/>
    </row>
    <row r="70" spans="1:12" ht="19.5" thickTop="1">
      <c r="A70" s="119"/>
      <c r="B70" s="119"/>
      <c r="C70" s="119"/>
      <c r="D70" s="111">
        <f>D31-D69</f>
        <v>2209869.89</v>
      </c>
      <c r="E70" s="151" t="s">
        <v>231</v>
      </c>
      <c r="F70" s="119"/>
      <c r="G70" s="111">
        <f>G31-G69</f>
        <v>2209869.89</v>
      </c>
      <c r="H70" s="119"/>
      <c r="I70" s="93"/>
      <c r="J70" s="93"/>
      <c r="K70" s="93"/>
      <c r="L70" s="110">
        <v>23457091.66</v>
      </c>
    </row>
    <row r="71" spans="1:12" ht="18.75">
      <c r="A71" s="119"/>
      <c r="B71" s="119"/>
      <c r="C71" s="119"/>
      <c r="D71" s="111"/>
      <c r="E71" s="151" t="s">
        <v>232</v>
      </c>
      <c r="F71" s="119"/>
      <c r="G71" s="111"/>
      <c r="H71" s="119"/>
      <c r="I71" s="93"/>
      <c r="J71" s="93"/>
      <c r="K71" s="93"/>
      <c r="L71" s="157">
        <f>D73-L70</f>
        <v>0</v>
      </c>
    </row>
    <row r="72" spans="1:11" ht="18.75">
      <c r="A72" s="119"/>
      <c r="B72" s="119"/>
      <c r="C72" s="119"/>
      <c r="D72" s="111"/>
      <c r="E72" s="152" t="s">
        <v>233</v>
      </c>
      <c r="F72" s="119"/>
      <c r="G72" s="111"/>
      <c r="H72" s="119"/>
      <c r="I72" s="93"/>
      <c r="J72" s="93"/>
      <c r="K72" s="93"/>
    </row>
    <row r="73" spans="1:11" ht="19.5" thickBot="1">
      <c r="A73" s="134"/>
      <c r="B73" s="134"/>
      <c r="C73" s="134"/>
      <c r="D73" s="256">
        <f>D9+D31-D69</f>
        <v>23457091.66</v>
      </c>
      <c r="E73" s="151" t="s">
        <v>169</v>
      </c>
      <c r="F73" s="134"/>
      <c r="G73" s="256">
        <f>G9+G31-G69</f>
        <v>23457091.66</v>
      </c>
      <c r="H73" s="124">
        <v>3.725290298461914E-09</v>
      </c>
      <c r="I73" s="90"/>
      <c r="J73" s="90"/>
      <c r="K73" s="90"/>
    </row>
    <row r="74" spans="1:11" ht="19.5" thickTop="1">
      <c r="A74" s="134"/>
      <c r="B74" s="134"/>
      <c r="C74" s="134"/>
      <c r="D74" s="153"/>
      <c r="E74" s="151"/>
      <c r="F74" s="134"/>
      <c r="G74" s="153"/>
      <c r="H74" s="124"/>
      <c r="I74" s="90"/>
      <c r="J74" s="90"/>
      <c r="K74" s="90"/>
    </row>
    <row r="75" spans="1:8" ht="15.75">
      <c r="A75" s="134"/>
      <c r="B75" s="134"/>
      <c r="C75" s="134"/>
      <c r="D75" s="153"/>
      <c r="E75" s="151"/>
      <c r="F75" s="134"/>
      <c r="G75" s="153"/>
      <c r="H75" s="124"/>
    </row>
    <row r="76" spans="1:8" ht="15.75">
      <c r="A76" s="134"/>
      <c r="B76" s="134"/>
      <c r="C76" s="134"/>
      <c r="D76" s="153"/>
      <c r="E76" s="151"/>
      <c r="F76" s="134"/>
      <c r="G76" s="153"/>
      <c r="H76" s="124"/>
    </row>
    <row r="77" spans="1:8" ht="18.75">
      <c r="A77" s="95" t="s">
        <v>243</v>
      </c>
      <c r="B77" s="154"/>
      <c r="C77" s="154"/>
      <c r="D77" s="152"/>
      <c r="E77" s="119"/>
      <c r="F77" s="152"/>
      <c r="G77" s="119"/>
      <c r="H77" s="119"/>
    </row>
    <row r="78" spans="1:8" ht="18.75">
      <c r="A78" s="95" t="s">
        <v>239</v>
      </c>
      <c r="B78" s="154"/>
      <c r="C78" s="154"/>
      <c r="D78" s="152"/>
      <c r="E78" s="119"/>
      <c r="F78" s="152"/>
      <c r="G78" s="119"/>
      <c r="H78" s="119"/>
    </row>
    <row r="79" spans="1:8" ht="15.75">
      <c r="A79" s="155"/>
      <c r="B79" s="155"/>
      <c r="C79" s="155"/>
      <c r="D79" s="156"/>
      <c r="E79" s="135"/>
      <c r="F79" s="156"/>
      <c r="G79" s="135"/>
      <c r="H79" s="135"/>
    </row>
    <row r="80" spans="1:8" ht="15.75">
      <c r="A80" s="135"/>
      <c r="B80" s="135"/>
      <c r="C80" s="135"/>
      <c r="D80" s="135"/>
      <c r="E80" s="135"/>
      <c r="F80" s="135"/>
      <c r="G80" s="135"/>
      <c r="H80" s="135"/>
    </row>
  </sheetData>
  <sheetProtection/>
  <mergeCells count="15">
    <mergeCell ref="C7:C8"/>
    <mergeCell ref="D7:D8"/>
    <mergeCell ref="E6:E8"/>
    <mergeCell ref="F6:F8"/>
    <mergeCell ref="G6:G8"/>
    <mergeCell ref="G45:G47"/>
    <mergeCell ref="A45:D45"/>
    <mergeCell ref="E45:E47"/>
    <mergeCell ref="F45:F47"/>
    <mergeCell ref="A2:G2"/>
    <mergeCell ref="A3:G3"/>
    <mergeCell ref="A4:G4"/>
    <mergeCell ref="A6:D6"/>
    <mergeCell ref="A7:A8"/>
    <mergeCell ref="B7:B8"/>
  </mergeCells>
  <printOptions/>
  <pageMargins left="0.31496062992125984" right="0.31496062992125984" top="0.35433070866141736" bottom="0.5511811023622047" header="0.3149606299212598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6" sqref="I6"/>
    </sheetView>
  </sheetViews>
  <sheetFormatPr defaultColWidth="9.140625" defaultRowHeight="15"/>
  <cols>
    <col min="1" max="2" width="15.57421875" style="0" customWidth="1"/>
    <col min="3" max="3" width="17.8515625" style="0" customWidth="1"/>
    <col min="6" max="6" width="13.28125" style="0" customWidth="1"/>
  </cols>
  <sheetData>
    <row r="1" spans="1:7" ht="18.75">
      <c r="A1" s="276" t="s">
        <v>59</v>
      </c>
      <c r="B1" s="277"/>
      <c r="C1" s="277"/>
      <c r="D1" s="278"/>
      <c r="E1" s="276"/>
      <c r="F1" s="277"/>
      <c r="G1" s="158"/>
    </row>
    <row r="2" spans="1:7" ht="18.75">
      <c r="A2" s="161"/>
      <c r="B2" s="158"/>
      <c r="C2" s="158"/>
      <c r="D2" s="173" t="s">
        <v>255</v>
      </c>
      <c r="E2" s="161"/>
      <c r="F2" s="158"/>
      <c r="G2" s="158"/>
    </row>
    <row r="3" spans="1:7" ht="18.75">
      <c r="A3" s="161"/>
      <c r="B3" s="162" t="s">
        <v>244</v>
      </c>
      <c r="C3" s="158"/>
      <c r="D3" s="169" t="s">
        <v>256</v>
      </c>
      <c r="E3" s="162"/>
      <c r="F3" s="158"/>
      <c r="G3" s="158"/>
    </row>
    <row r="4" spans="1:7" ht="18.75">
      <c r="A4" s="168"/>
      <c r="B4" s="168"/>
      <c r="C4" s="168"/>
      <c r="D4" s="170"/>
      <c r="E4" s="168"/>
      <c r="F4" s="168"/>
      <c r="G4" s="159"/>
    </row>
    <row r="5" spans="1:7" ht="18.75">
      <c r="A5" s="159"/>
      <c r="B5" s="159"/>
      <c r="C5" s="159"/>
      <c r="D5" s="162"/>
      <c r="E5" s="318" t="s">
        <v>245</v>
      </c>
      <c r="F5" s="318"/>
      <c r="G5" s="319"/>
    </row>
    <row r="6" spans="1:7" ht="18.75">
      <c r="A6" s="161" t="s">
        <v>317</v>
      </c>
      <c r="B6" s="158"/>
      <c r="C6" s="158"/>
      <c r="D6" s="159"/>
      <c r="E6" s="158"/>
      <c r="F6" s="164">
        <f>22097311.42-14400</f>
        <v>22082911.42</v>
      </c>
      <c r="G6" s="158"/>
    </row>
    <row r="7" spans="1:7" ht="18.75">
      <c r="A7" s="161" t="s">
        <v>257</v>
      </c>
      <c r="B7" s="158"/>
      <c r="C7" s="158"/>
      <c r="D7" s="159"/>
      <c r="E7" s="158"/>
      <c r="F7" s="166">
        <v>0</v>
      </c>
      <c r="G7" s="158"/>
    </row>
    <row r="8" spans="1:7" ht="18.75">
      <c r="A8" s="174" t="s">
        <v>246</v>
      </c>
      <c r="B8" s="174" t="s">
        <v>247</v>
      </c>
      <c r="C8" s="174" t="s">
        <v>248</v>
      </c>
      <c r="D8" s="159"/>
      <c r="E8" s="158"/>
      <c r="F8" s="158"/>
      <c r="G8" s="158"/>
    </row>
    <row r="9" spans="1:7" ht="18.75">
      <c r="A9" s="160" t="s">
        <v>249</v>
      </c>
      <c r="B9" s="160" t="s">
        <v>249</v>
      </c>
      <c r="C9" s="160" t="s">
        <v>249</v>
      </c>
      <c r="D9" s="159"/>
      <c r="E9" s="158"/>
      <c r="F9" s="158"/>
      <c r="G9" s="158"/>
    </row>
    <row r="10" spans="1:7" ht="18.75">
      <c r="A10" s="160" t="s">
        <v>249</v>
      </c>
      <c r="B10" s="160" t="s">
        <v>249</v>
      </c>
      <c r="C10" s="160" t="s">
        <v>249</v>
      </c>
      <c r="D10" s="159"/>
      <c r="E10" s="158"/>
      <c r="F10" s="158"/>
      <c r="G10" s="158"/>
    </row>
    <row r="11" spans="1:7" ht="18.75">
      <c r="A11" s="158"/>
      <c r="B11" s="158"/>
      <c r="C11" s="158"/>
      <c r="D11" s="159"/>
      <c r="E11" s="158"/>
      <c r="F11" s="158"/>
      <c r="G11" s="158"/>
    </row>
    <row r="12" spans="1:7" ht="18.75">
      <c r="A12" s="161" t="s">
        <v>258</v>
      </c>
      <c r="B12" s="158"/>
      <c r="C12" s="158"/>
      <c r="D12" s="159"/>
      <c r="E12" s="158"/>
      <c r="F12" s="167"/>
      <c r="G12" s="158"/>
    </row>
    <row r="13" spans="1:7" ht="18.75">
      <c r="A13" s="174" t="s">
        <v>250</v>
      </c>
      <c r="B13" s="174" t="s">
        <v>251</v>
      </c>
      <c r="C13" s="174" t="s">
        <v>248</v>
      </c>
      <c r="D13" s="159"/>
      <c r="E13" s="158"/>
      <c r="F13" s="158"/>
      <c r="G13" s="158"/>
    </row>
    <row r="14" spans="1:7" ht="18.75">
      <c r="A14" s="171" t="s">
        <v>324</v>
      </c>
      <c r="B14" s="171" t="s">
        <v>321</v>
      </c>
      <c r="C14" s="172">
        <v>930</v>
      </c>
      <c r="D14" s="159"/>
      <c r="E14" s="158"/>
      <c r="F14" s="158"/>
      <c r="G14" s="158"/>
    </row>
    <row r="15" spans="1:7" ht="18.75">
      <c r="A15" s="171" t="s">
        <v>322</v>
      </c>
      <c r="B15" s="171" t="s">
        <v>323</v>
      </c>
      <c r="C15" s="172">
        <v>1000</v>
      </c>
      <c r="D15" s="159"/>
      <c r="E15" s="158"/>
      <c r="F15" s="158"/>
      <c r="G15" s="158"/>
    </row>
    <row r="16" spans="1:7" ht="18.75">
      <c r="A16" s="171" t="s">
        <v>325</v>
      </c>
      <c r="B16" s="171" t="s">
        <v>326</v>
      </c>
      <c r="C16" s="172">
        <v>1050</v>
      </c>
      <c r="D16" s="159"/>
      <c r="E16" s="158"/>
      <c r="F16" s="158"/>
      <c r="G16" s="158"/>
    </row>
    <row r="17" spans="1:7" ht="18.75">
      <c r="A17" s="171" t="s">
        <v>327</v>
      </c>
      <c r="B17" s="171" t="s">
        <v>328</v>
      </c>
      <c r="C17" s="172">
        <v>750</v>
      </c>
      <c r="D17" s="159"/>
      <c r="E17" s="158"/>
      <c r="F17" s="158"/>
      <c r="G17" s="158"/>
    </row>
    <row r="18" spans="1:7" ht="18.75">
      <c r="A18" s="171" t="s">
        <v>330</v>
      </c>
      <c r="B18" s="171" t="s">
        <v>329</v>
      </c>
      <c r="C18" s="172">
        <v>285</v>
      </c>
      <c r="D18" s="159"/>
      <c r="E18" s="158"/>
      <c r="F18" s="158"/>
      <c r="G18" s="158"/>
    </row>
    <row r="19" spans="1:7" ht="18.75">
      <c r="A19" s="171" t="s">
        <v>331</v>
      </c>
      <c r="B19" s="171" t="s">
        <v>332</v>
      </c>
      <c r="C19" s="172">
        <v>800</v>
      </c>
      <c r="D19" s="159"/>
      <c r="E19" s="158"/>
      <c r="F19" s="158"/>
      <c r="G19" s="158"/>
    </row>
    <row r="20" spans="1:7" ht="18.75">
      <c r="A20" s="171" t="s">
        <v>334</v>
      </c>
      <c r="B20" s="171" t="s">
        <v>333</v>
      </c>
      <c r="C20" s="172">
        <v>160</v>
      </c>
      <c r="D20" s="159"/>
      <c r="E20" s="158"/>
      <c r="F20" s="158"/>
      <c r="G20" s="158"/>
    </row>
    <row r="21" spans="1:7" ht="18.75">
      <c r="A21" s="171" t="s">
        <v>335</v>
      </c>
      <c r="B21" s="171" t="s">
        <v>336</v>
      </c>
      <c r="C21" s="172">
        <v>46950</v>
      </c>
      <c r="D21" s="159"/>
      <c r="E21" s="158"/>
      <c r="F21" s="158"/>
      <c r="G21" s="158"/>
    </row>
    <row r="22" spans="1:7" ht="18.75">
      <c r="A22" s="171" t="s">
        <v>337</v>
      </c>
      <c r="B22" s="171" t="s">
        <v>338</v>
      </c>
      <c r="C22" s="172">
        <v>561547.8</v>
      </c>
      <c r="D22" s="159"/>
      <c r="E22" s="158"/>
      <c r="F22" s="158"/>
      <c r="G22" s="158"/>
    </row>
    <row r="23" spans="1:7" ht="18.75">
      <c r="A23" s="171" t="s">
        <v>339</v>
      </c>
      <c r="B23" s="171" t="s">
        <v>340</v>
      </c>
      <c r="C23" s="172">
        <v>1000</v>
      </c>
      <c r="D23" s="159"/>
      <c r="E23" s="158"/>
      <c r="F23" s="158"/>
      <c r="G23" s="158"/>
    </row>
    <row r="24" spans="1:7" ht="18.75">
      <c r="A24" s="171" t="s">
        <v>342</v>
      </c>
      <c r="B24" s="171" t="s">
        <v>341</v>
      </c>
      <c r="C24" s="172">
        <v>148598.13</v>
      </c>
      <c r="D24" s="159"/>
      <c r="E24" s="158"/>
      <c r="F24" s="158"/>
      <c r="G24" s="158"/>
    </row>
    <row r="25" spans="1:7" ht="18.75">
      <c r="A25" s="171" t="s">
        <v>343</v>
      </c>
      <c r="B25" s="171" t="s">
        <v>344</v>
      </c>
      <c r="C25" s="172">
        <v>1750</v>
      </c>
      <c r="D25" s="159"/>
      <c r="E25" s="158"/>
      <c r="F25" s="158"/>
      <c r="G25" s="158"/>
    </row>
    <row r="26" spans="1:7" ht="18.75">
      <c r="A26" s="171" t="s">
        <v>343</v>
      </c>
      <c r="B26" s="171" t="s">
        <v>345</v>
      </c>
      <c r="C26" s="172">
        <v>680</v>
      </c>
      <c r="D26" s="159"/>
      <c r="E26" s="158"/>
      <c r="F26" s="158"/>
      <c r="G26" s="158"/>
    </row>
    <row r="27" spans="1:7" ht="18.75">
      <c r="A27" s="160"/>
      <c r="B27" s="160"/>
      <c r="C27" s="160"/>
      <c r="D27" s="159"/>
      <c r="E27" s="158"/>
      <c r="F27" s="158"/>
      <c r="G27" s="158"/>
    </row>
    <row r="28" spans="1:7" ht="18.75">
      <c r="A28" s="171"/>
      <c r="B28" s="171"/>
      <c r="C28" s="172"/>
      <c r="D28" s="159"/>
      <c r="E28" s="158"/>
      <c r="F28" s="275">
        <f>SUM(C14:C26)</f>
        <v>765500.93</v>
      </c>
      <c r="G28" s="158"/>
    </row>
    <row r="29" spans="1:7" ht="18.75">
      <c r="A29" s="161" t="s">
        <v>259</v>
      </c>
      <c r="B29" s="158"/>
      <c r="C29" s="158"/>
      <c r="D29" s="159"/>
      <c r="E29" s="158"/>
      <c r="F29" s="166">
        <v>0</v>
      </c>
      <c r="G29" s="158"/>
    </row>
    <row r="30" spans="1:7" ht="18.75">
      <c r="A30" s="163" t="s">
        <v>252</v>
      </c>
      <c r="B30" s="174" t="s">
        <v>260</v>
      </c>
      <c r="C30" s="174" t="s">
        <v>248</v>
      </c>
      <c r="D30" s="159"/>
      <c r="E30" s="158"/>
      <c r="F30" s="158"/>
      <c r="G30" s="158"/>
    </row>
    <row r="31" spans="1:7" ht="18.75">
      <c r="A31" s="160" t="s">
        <v>249</v>
      </c>
      <c r="B31" s="160" t="s">
        <v>249</v>
      </c>
      <c r="C31" s="160" t="s">
        <v>249</v>
      </c>
      <c r="D31" s="159"/>
      <c r="E31" s="158"/>
      <c r="F31" s="158"/>
      <c r="G31" s="159"/>
    </row>
    <row r="32" spans="1:7" ht="18.75">
      <c r="A32" s="160" t="s">
        <v>249</v>
      </c>
      <c r="B32" s="160" t="s">
        <v>249</v>
      </c>
      <c r="C32" s="160" t="s">
        <v>249</v>
      </c>
      <c r="D32" s="159"/>
      <c r="E32" s="158"/>
      <c r="F32" s="158"/>
      <c r="G32" s="159"/>
    </row>
    <row r="33" spans="1:7" ht="18.75">
      <c r="A33" s="160"/>
      <c r="B33" s="160"/>
      <c r="C33" s="160"/>
      <c r="D33" s="159"/>
      <c r="E33" s="158"/>
      <c r="F33" s="158"/>
      <c r="G33" s="175"/>
    </row>
    <row r="34" spans="1:7" ht="19.5" thickBot="1">
      <c r="A34" s="162" t="s">
        <v>318</v>
      </c>
      <c r="B34" s="159"/>
      <c r="C34" s="159"/>
      <c r="D34" s="159"/>
      <c r="E34" s="159"/>
      <c r="F34" s="165">
        <f>F6-F28</f>
        <v>21317410.490000002</v>
      </c>
      <c r="G34" s="175"/>
    </row>
    <row r="35" spans="1:9" ht="19.5" thickBot="1">
      <c r="A35" s="182"/>
      <c r="B35" s="183"/>
      <c r="C35" s="177"/>
      <c r="D35" s="176"/>
      <c r="E35" s="183"/>
      <c r="F35" s="185"/>
      <c r="G35" s="175"/>
      <c r="I35" s="189"/>
    </row>
    <row r="36" spans="1:7" ht="18.75">
      <c r="A36" s="178" t="s">
        <v>253</v>
      </c>
      <c r="B36" s="159"/>
      <c r="C36" s="179"/>
      <c r="D36" s="178" t="s">
        <v>254</v>
      </c>
      <c r="E36" s="175"/>
      <c r="F36" s="186"/>
      <c r="G36" s="159"/>
    </row>
    <row r="37" spans="1:6" ht="18.75">
      <c r="A37" s="178" t="s">
        <v>319</v>
      </c>
      <c r="B37" s="159"/>
      <c r="C37" s="179"/>
      <c r="D37" s="178" t="s">
        <v>320</v>
      </c>
      <c r="E37" s="175"/>
      <c r="F37" s="186"/>
    </row>
    <row r="38" spans="1:6" ht="18.75">
      <c r="A38" s="178" t="s">
        <v>261</v>
      </c>
      <c r="B38" s="159"/>
      <c r="C38" s="179"/>
      <c r="D38" s="178" t="s">
        <v>263</v>
      </c>
      <c r="E38" s="175"/>
      <c r="F38" s="186"/>
    </row>
    <row r="39" spans="1:6" ht="19.5" thickBot="1">
      <c r="A39" s="180" t="s">
        <v>262</v>
      </c>
      <c r="B39" s="184"/>
      <c r="C39" s="181"/>
      <c r="D39" s="180" t="s">
        <v>264</v>
      </c>
      <c r="E39" s="187"/>
      <c r="F39" s="188"/>
    </row>
    <row r="40" spans="1:6" ht="18.75">
      <c r="A40" s="159"/>
      <c r="B40" s="159"/>
      <c r="C40" s="159"/>
      <c r="D40" s="159"/>
      <c r="E40" s="159"/>
      <c r="F40" s="159"/>
    </row>
  </sheetData>
  <sheetProtection/>
  <mergeCells count="1">
    <mergeCell ref="E5:G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34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9.00390625" style="195" customWidth="1"/>
    <col min="2" max="2" width="6.140625" style="195" customWidth="1"/>
    <col min="3" max="3" width="9.00390625" style="195" customWidth="1"/>
    <col min="4" max="4" width="7.28125" style="195" customWidth="1"/>
    <col min="5" max="7" width="9.00390625" style="195" customWidth="1"/>
    <col min="8" max="8" width="7.57421875" style="195" customWidth="1"/>
    <col min="9" max="9" width="7.00390625" style="195" customWidth="1"/>
    <col min="10" max="14" width="9.00390625" style="195" customWidth="1"/>
    <col min="15" max="15" width="7.7109375" style="195" customWidth="1"/>
    <col min="16" max="16384" width="9.00390625" style="195" customWidth="1"/>
  </cols>
  <sheetData>
    <row r="2" spans="15:16" ht="18">
      <c r="O2" s="197"/>
      <c r="P2" s="198"/>
    </row>
    <row r="3" ht="18">
      <c r="P3" s="199" t="s">
        <v>305</v>
      </c>
    </row>
    <row r="4" spans="1:16" ht="18">
      <c r="A4" s="324" t="s">
        <v>275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18">
      <c r="A5" s="324" t="s">
        <v>276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8">
      <c r="A6" s="335" t="s">
        <v>277</v>
      </c>
      <c r="B6" s="336"/>
      <c r="C6" s="330" t="s">
        <v>279</v>
      </c>
      <c r="D6" s="331"/>
      <c r="E6" s="208" t="s">
        <v>282</v>
      </c>
      <c r="F6" s="208" t="s">
        <v>284</v>
      </c>
      <c r="G6" s="330" t="s">
        <v>286</v>
      </c>
      <c r="H6" s="331"/>
      <c r="I6" s="330" t="s">
        <v>289</v>
      </c>
      <c r="J6" s="331"/>
      <c r="K6" s="208" t="s">
        <v>292</v>
      </c>
      <c r="L6" s="330" t="s">
        <v>294</v>
      </c>
      <c r="M6" s="331"/>
      <c r="N6" s="208" t="s">
        <v>297</v>
      </c>
      <c r="O6" s="208" t="s">
        <v>299</v>
      </c>
      <c r="P6" s="327" t="s">
        <v>57</v>
      </c>
    </row>
    <row r="7" spans="1:16" ht="22.5" customHeight="1">
      <c r="A7" s="200" t="s">
        <v>278</v>
      </c>
      <c r="B7" s="202"/>
      <c r="C7" s="212" t="s">
        <v>280</v>
      </c>
      <c r="D7" s="210" t="s">
        <v>281</v>
      </c>
      <c r="E7" s="212" t="s">
        <v>283</v>
      </c>
      <c r="F7" s="212" t="s">
        <v>285</v>
      </c>
      <c r="G7" s="208" t="s">
        <v>287</v>
      </c>
      <c r="H7" s="215" t="s">
        <v>288</v>
      </c>
      <c r="I7" s="208" t="s">
        <v>290</v>
      </c>
      <c r="J7" s="210" t="s">
        <v>291</v>
      </c>
      <c r="K7" s="212" t="s">
        <v>293</v>
      </c>
      <c r="L7" s="213" t="s">
        <v>295</v>
      </c>
      <c r="M7" s="208" t="s">
        <v>296</v>
      </c>
      <c r="N7" s="212" t="s">
        <v>298</v>
      </c>
      <c r="O7" s="215" t="s">
        <v>300</v>
      </c>
      <c r="P7" s="328"/>
    </row>
    <row r="8" spans="1:16" ht="18">
      <c r="A8" s="333">
        <v>510000</v>
      </c>
      <c r="B8" s="334"/>
      <c r="C8" s="205"/>
      <c r="D8" s="204"/>
      <c r="E8" s="205"/>
      <c r="F8" s="205"/>
      <c r="G8" s="205"/>
      <c r="H8" s="207"/>
      <c r="I8" s="205"/>
      <c r="J8" s="204"/>
      <c r="K8" s="205"/>
      <c r="L8" s="203"/>
      <c r="M8" s="205"/>
      <c r="N8" s="205"/>
      <c r="P8" s="205"/>
    </row>
    <row r="9" spans="1:16" ht="18">
      <c r="A9" s="203"/>
      <c r="B9" s="204">
        <v>110300</v>
      </c>
      <c r="C9" s="205"/>
      <c r="D9" s="204"/>
      <c r="E9" s="205"/>
      <c r="F9" s="205"/>
      <c r="G9" s="205"/>
      <c r="H9" s="207"/>
      <c r="I9" s="205"/>
      <c r="J9" s="204"/>
      <c r="K9" s="205"/>
      <c r="L9" s="203"/>
      <c r="M9" s="205"/>
      <c r="N9" s="205"/>
      <c r="O9" s="195">
        <v>4612</v>
      </c>
      <c r="P9" s="205"/>
    </row>
    <row r="10" spans="1:16" ht="18">
      <c r="A10" s="203"/>
      <c r="B10" s="204">
        <v>110700</v>
      </c>
      <c r="C10" s="205"/>
      <c r="D10" s="204"/>
      <c r="E10" s="205"/>
      <c r="F10" s="205"/>
      <c r="G10" s="205"/>
      <c r="H10" s="207"/>
      <c r="I10" s="205"/>
      <c r="J10" s="204"/>
      <c r="K10" s="205"/>
      <c r="L10" s="203"/>
      <c r="M10" s="205"/>
      <c r="N10" s="205"/>
      <c r="O10" s="257">
        <f>459500+57100</f>
        <v>516600</v>
      </c>
      <c r="P10" s="205"/>
    </row>
    <row r="11" spans="1:16" ht="18">
      <c r="A11" s="203"/>
      <c r="B11" s="204">
        <v>110800</v>
      </c>
      <c r="C11" s="205"/>
      <c r="D11" s="204"/>
      <c r="E11" s="205"/>
      <c r="F11" s="205"/>
      <c r="G11" s="205"/>
      <c r="H11" s="207"/>
      <c r="I11" s="205"/>
      <c r="J11" s="204"/>
      <c r="K11" s="205"/>
      <c r="L11" s="203"/>
      <c r="M11" s="205"/>
      <c r="N11" s="205"/>
      <c r="O11" s="257">
        <f>176800+18400-4000</f>
        <v>191200</v>
      </c>
      <c r="P11" s="205"/>
    </row>
    <row r="12" spans="1:16" ht="18">
      <c r="A12" s="203"/>
      <c r="B12" s="204">
        <v>110900</v>
      </c>
      <c r="C12" s="205"/>
      <c r="D12" s="204"/>
      <c r="E12" s="205"/>
      <c r="F12" s="205"/>
      <c r="G12" s="205"/>
      <c r="H12" s="207"/>
      <c r="I12" s="205"/>
      <c r="J12" s="204"/>
      <c r="K12" s="205"/>
      <c r="L12" s="203"/>
      <c r="M12" s="205"/>
      <c r="N12" s="205"/>
      <c r="O12" s="257">
        <v>2000</v>
      </c>
      <c r="P12" s="205"/>
    </row>
    <row r="13" spans="1:16" ht="18">
      <c r="A13" s="203"/>
      <c r="B13" s="204">
        <v>111000</v>
      </c>
      <c r="C13" s="205"/>
      <c r="D13" s="204"/>
      <c r="E13" s="205"/>
      <c r="F13" s="205"/>
      <c r="G13" s="205"/>
      <c r="H13" s="207"/>
      <c r="I13" s="205"/>
      <c r="J13" s="204"/>
      <c r="K13" s="205"/>
      <c r="L13" s="203"/>
      <c r="M13" s="205"/>
      <c r="N13" s="205"/>
      <c r="O13" s="257"/>
      <c r="P13" s="205"/>
    </row>
    <row r="14" spans="1:16" ht="18">
      <c r="A14" s="203"/>
      <c r="B14" s="204">
        <v>111100</v>
      </c>
      <c r="C14" s="205"/>
      <c r="D14" s="204"/>
      <c r="E14" s="205"/>
      <c r="F14" s="205"/>
      <c r="G14" s="205"/>
      <c r="H14" s="207"/>
      <c r="I14" s="205"/>
      <c r="J14" s="204"/>
      <c r="K14" s="205"/>
      <c r="L14" s="203"/>
      <c r="M14" s="205"/>
      <c r="N14" s="205"/>
      <c r="O14" s="257"/>
      <c r="P14" s="205"/>
    </row>
    <row r="15" spans="1:16" ht="18">
      <c r="A15" s="203"/>
      <c r="B15" s="204">
        <v>120100</v>
      </c>
      <c r="C15" s="205"/>
      <c r="D15" s="204"/>
      <c r="E15" s="205"/>
      <c r="F15" s="205"/>
      <c r="G15" s="205"/>
      <c r="H15" s="207"/>
      <c r="I15" s="205"/>
      <c r="J15" s="204"/>
      <c r="K15" s="205"/>
      <c r="L15" s="203"/>
      <c r="M15" s="205"/>
      <c r="N15" s="205"/>
      <c r="O15" s="257"/>
      <c r="P15" s="205"/>
    </row>
    <row r="16" spans="1:16" ht="18">
      <c r="A16" s="320" t="s">
        <v>301</v>
      </c>
      <c r="B16" s="321"/>
      <c r="C16" s="205"/>
      <c r="D16" s="204"/>
      <c r="E16" s="205"/>
      <c r="F16" s="205"/>
      <c r="G16" s="205"/>
      <c r="H16" s="207"/>
      <c r="I16" s="205"/>
      <c r="J16" s="204"/>
      <c r="K16" s="205"/>
      <c r="L16" s="203"/>
      <c r="M16" s="205"/>
      <c r="N16" s="205"/>
      <c r="O16" s="257">
        <f>SUM(O9:O15)</f>
        <v>714412</v>
      </c>
      <c r="P16" s="258">
        <f>O16</f>
        <v>714412</v>
      </c>
    </row>
    <row r="17" spans="1:16" ht="18.75" thickBot="1">
      <c r="A17" s="320" t="s">
        <v>302</v>
      </c>
      <c r="B17" s="321"/>
      <c r="C17" s="205"/>
      <c r="D17" s="204"/>
      <c r="E17" s="205"/>
      <c r="F17" s="205"/>
      <c r="G17" s="205"/>
      <c r="H17" s="207"/>
      <c r="I17" s="205"/>
      <c r="J17" s="204"/>
      <c r="K17" s="205"/>
      <c r="L17" s="203"/>
      <c r="M17" s="205"/>
      <c r="N17" s="205"/>
      <c r="O17" s="259">
        <v>714412</v>
      </c>
      <c r="P17" s="260">
        <f>O17</f>
        <v>714412</v>
      </c>
    </row>
    <row r="18" spans="1:16" ht="18.75" thickTop="1">
      <c r="A18" s="203">
        <v>521000</v>
      </c>
      <c r="B18" s="204"/>
      <c r="C18" s="205"/>
      <c r="D18" s="204"/>
      <c r="E18" s="205"/>
      <c r="F18" s="205"/>
      <c r="G18" s="205"/>
      <c r="H18" s="207"/>
      <c r="I18" s="205"/>
      <c r="J18" s="204"/>
      <c r="K18" s="205"/>
      <c r="L18" s="203"/>
      <c r="M18" s="205"/>
      <c r="N18" s="205"/>
      <c r="O18" s="257"/>
      <c r="P18" s="205"/>
    </row>
    <row r="19" spans="1:16" ht="18">
      <c r="A19" s="203"/>
      <c r="B19" s="204">
        <v>210100</v>
      </c>
      <c r="C19" s="262">
        <v>42840</v>
      </c>
      <c r="D19" s="204"/>
      <c r="E19" s="205"/>
      <c r="F19" s="205"/>
      <c r="G19" s="205"/>
      <c r="H19" s="207"/>
      <c r="I19" s="205"/>
      <c r="J19" s="204"/>
      <c r="K19" s="205"/>
      <c r="L19" s="203"/>
      <c r="M19" s="205"/>
      <c r="N19" s="205"/>
      <c r="O19" s="257"/>
      <c r="P19" s="205"/>
    </row>
    <row r="20" spans="1:16" ht="18">
      <c r="A20" s="203"/>
      <c r="B20" s="204">
        <v>210200</v>
      </c>
      <c r="C20" s="262">
        <v>3510</v>
      </c>
      <c r="D20" s="204"/>
      <c r="E20" s="205"/>
      <c r="F20" s="205"/>
      <c r="G20" s="205"/>
      <c r="H20" s="207"/>
      <c r="I20" s="205"/>
      <c r="J20" s="204"/>
      <c r="K20" s="205"/>
      <c r="L20" s="203"/>
      <c r="M20" s="205"/>
      <c r="N20" s="205"/>
      <c r="P20" s="205"/>
    </row>
    <row r="21" spans="1:16" ht="18">
      <c r="A21" s="203"/>
      <c r="B21" s="204">
        <v>210300</v>
      </c>
      <c r="C21" s="262">
        <v>3510</v>
      </c>
      <c r="D21" s="204"/>
      <c r="E21" s="205"/>
      <c r="F21" s="205"/>
      <c r="G21" s="205"/>
      <c r="H21" s="207"/>
      <c r="I21" s="205"/>
      <c r="J21" s="204"/>
      <c r="K21" s="205"/>
      <c r="L21" s="203"/>
      <c r="M21" s="205"/>
      <c r="N21" s="205"/>
      <c r="P21" s="205"/>
    </row>
    <row r="22" spans="1:16" ht="18">
      <c r="A22" s="203"/>
      <c r="B22" s="204">
        <v>210400</v>
      </c>
      <c r="C22" s="262">
        <v>7200</v>
      </c>
      <c r="D22" s="204"/>
      <c r="E22" s="205"/>
      <c r="F22" s="205"/>
      <c r="G22" s="205"/>
      <c r="H22" s="207"/>
      <c r="I22" s="205"/>
      <c r="J22" s="204"/>
      <c r="K22" s="205"/>
      <c r="L22" s="203"/>
      <c r="M22" s="205"/>
      <c r="N22" s="205"/>
      <c r="P22" s="205"/>
    </row>
    <row r="23" spans="1:16" ht="18">
      <c r="A23" s="203"/>
      <c r="B23" s="204">
        <v>210600</v>
      </c>
      <c r="C23" s="262">
        <v>106800</v>
      </c>
      <c r="D23" s="204"/>
      <c r="E23" s="205"/>
      <c r="F23" s="205"/>
      <c r="G23" s="205"/>
      <c r="H23" s="207"/>
      <c r="I23" s="205"/>
      <c r="J23" s="204"/>
      <c r="K23" s="205"/>
      <c r="L23" s="203"/>
      <c r="M23" s="205"/>
      <c r="N23" s="205"/>
      <c r="P23" s="205"/>
    </row>
    <row r="24" spans="1:16" ht="18">
      <c r="A24" s="320" t="s">
        <v>301</v>
      </c>
      <c r="B24" s="321"/>
      <c r="C24" s="262">
        <f>SUM(C19:C23)</f>
        <v>163860</v>
      </c>
      <c r="D24" s="204"/>
      <c r="E24" s="205"/>
      <c r="F24" s="205"/>
      <c r="G24" s="205"/>
      <c r="H24" s="207"/>
      <c r="I24" s="205"/>
      <c r="J24" s="204"/>
      <c r="K24" s="205"/>
      <c r="L24" s="203"/>
      <c r="M24" s="205"/>
      <c r="N24" s="205"/>
      <c r="P24" s="258">
        <f>C24</f>
        <v>163860</v>
      </c>
    </row>
    <row r="25" spans="1:16" ht="18.75" thickBot="1">
      <c r="A25" s="322" t="s">
        <v>302</v>
      </c>
      <c r="B25" s="323"/>
      <c r="C25" s="263">
        <v>163860</v>
      </c>
      <c r="D25" s="202"/>
      <c r="E25" s="206"/>
      <c r="F25" s="206"/>
      <c r="G25" s="206"/>
      <c r="H25" s="201"/>
      <c r="I25" s="206"/>
      <c r="J25" s="202"/>
      <c r="K25" s="206"/>
      <c r="L25" s="200"/>
      <c r="M25" s="206"/>
      <c r="N25" s="206"/>
      <c r="O25" s="206"/>
      <c r="P25" s="260">
        <f>C25</f>
        <v>163860</v>
      </c>
    </row>
    <row r="26" spans="1:2" ht="18.75" thickTop="1">
      <c r="A26" s="196"/>
      <c r="B26" s="196"/>
    </row>
    <row r="27" spans="1:2" ht="18">
      <c r="A27" s="196"/>
      <c r="B27" s="196"/>
    </row>
    <row r="28" spans="1:2" ht="18">
      <c r="A28" s="196"/>
      <c r="B28" s="196"/>
    </row>
    <row r="29" spans="1:16" ht="18">
      <c r="A29" s="197"/>
      <c r="B29" s="196"/>
      <c r="P29" s="198" t="s">
        <v>306</v>
      </c>
    </row>
    <row r="30" spans="1:16" ht="18">
      <c r="A30" s="324" t="s">
        <v>275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</row>
    <row r="31" spans="1:16" ht="18">
      <c r="A31" s="324" t="s">
        <v>276</v>
      </c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</row>
    <row r="32" spans="1:16" ht="18">
      <c r="A32" s="335" t="s">
        <v>277</v>
      </c>
      <c r="B32" s="336"/>
      <c r="C32" s="330" t="s">
        <v>279</v>
      </c>
      <c r="D32" s="331"/>
      <c r="E32" s="208" t="s">
        <v>282</v>
      </c>
      <c r="F32" s="208" t="s">
        <v>284</v>
      </c>
      <c r="G32" s="330" t="s">
        <v>286</v>
      </c>
      <c r="H32" s="331"/>
      <c r="I32" s="330" t="s">
        <v>289</v>
      </c>
      <c r="J32" s="331"/>
      <c r="K32" s="214" t="s">
        <v>292</v>
      </c>
      <c r="L32" s="330" t="s">
        <v>294</v>
      </c>
      <c r="M32" s="331"/>
      <c r="N32" s="208" t="s">
        <v>297</v>
      </c>
      <c r="O32" s="208" t="s">
        <v>299</v>
      </c>
      <c r="P32" s="327" t="s">
        <v>57</v>
      </c>
    </row>
    <row r="33" spans="1:16" ht="24" customHeight="1">
      <c r="A33" s="200" t="s">
        <v>278</v>
      </c>
      <c r="B33" s="202"/>
      <c r="C33" s="208" t="s">
        <v>280</v>
      </c>
      <c r="D33" s="210" t="s">
        <v>281</v>
      </c>
      <c r="E33" s="208" t="s">
        <v>283</v>
      </c>
      <c r="F33" s="212" t="s">
        <v>285</v>
      </c>
      <c r="G33" s="213" t="s">
        <v>287</v>
      </c>
      <c r="H33" s="212" t="s">
        <v>288</v>
      </c>
      <c r="I33" s="213" t="s">
        <v>290</v>
      </c>
      <c r="J33" s="212" t="s">
        <v>291</v>
      </c>
      <c r="K33" s="208" t="s">
        <v>293</v>
      </c>
      <c r="L33" s="208" t="s">
        <v>295</v>
      </c>
      <c r="M33" s="210" t="s">
        <v>296</v>
      </c>
      <c r="N33" s="215" t="s">
        <v>298</v>
      </c>
      <c r="O33" s="212" t="s">
        <v>300</v>
      </c>
      <c r="P33" s="328"/>
    </row>
    <row r="34" spans="1:16" ht="18">
      <c r="A34" s="203">
        <v>522000</v>
      </c>
      <c r="B34" s="204"/>
      <c r="C34" s="205"/>
      <c r="D34" s="204"/>
      <c r="E34" s="205"/>
      <c r="F34" s="205"/>
      <c r="G34" s="203"/>
      <c r="H34" s="205"/>
      <c r="I34" s="203"/>
      <c r="J34" s="205"/>
      <c r="L34" s="205"/>
      <c r="M34" s="204"/>
      <c r="O34" s="205"/>
      <c r="P34" s="205"/>
    </row>
    <row r="35" spans="1:16" ht="18">
      <c r="A35" s="203"/>
      <c r="B35" s="204">
        <v>220100</v>
      </c>
      <c r="C35" s="262">
        <v>169510</v>
      </c>
      <c r="D35" s="264">
        <v>65270</v>
      </c>
      <c r="E35" s="205"/>
      <c r="F35" s="262">
        <f>41480+20740+20740+20740+20320+21150</f>
        <v>145170</v>
      </c>
      <c r="G35" s="203"/>
      <c r="H35" s="205"/>
      <c r="I35" s="266">
        <v>44150</v>
      </c>
      <c r="J35" s="205"/>
      <c r="L35" s="205"/>
      <c r="M35" s="204"/>
      <c r="O35" s="205"/>
      <c r="P35" s="205"/>
    </row>
    <row r="36" spans="1:16" ht="18">
      <c r="A36" s="203"/>
      <c r="B36" s="204">
        <v>220200</v>
      </c>
      <c r="C36" s="262">
        <v>7000</v>
      </c>
      <c r="D36" s="264">
        <v>55</v>
      </c>
      <c r="E36" s="205"/>
      <c r="F36" s="262">
        <v>0</v>
      </c>
      <c r="G36" s="203"/>
      <c r="H36" s="205"/>
      <c r="I36" s="266">
        <v>0</v>
      </c>
      <c r="J36" s="205"/>
      <c r="L36" s="205"/>
      <c r="M36" s="204"/>
      <c r="O36" s="205"/>
      <c r="P36" s="205"/>
    </row>
    <row r="37" spans="1:16" ht="18">
      <c r="A37" s="203"/>
      <c r="B37" s="204">
        <v>220300</v>
      </c>
      <c r="C37" s="262">
        <v>10500</v>
      </c>
      <c r="D37" s="264">
        <v>3500</v>
      </c>
      <c r="E37" s="205"/>
      <c r="F37" s="262">
        <v>0</v>
      </c>
      <c r="G37" s="203"/>
      <c r="H37" s="205"/>
      <c r="I37" s="266">
        <v>3500</v>
      </c>
      <c r="J37" s="205"/>
      <c r="L37" s="205"/>
      <c r="M37" s="204"/>
      <c r="O37" s="205"/>
      <c r="P37" s="205"/>
    </row>
    <row r="38" spans="1:16" ht="18">
      <c r="A38" s="203"/>
      <c r="B38" s="204">
        <v>220400</v>
      </c>
      <c r="C38" s="262">
        <v>17270</v>
      </c>
      <c r="D38" s="264">
        <v>18480</v>
      </c>
      <c r="E38" s="205"/>
      <c r="F38" s="262">
        <v>0</v>
      </c>
      <c r="G38" s="203"/>
      <c r="H38" s="205"/>
      <c r="I38" s="266"/>
      <c r="J38" s="205"/>
      <c r="L38" s="205"/>
      <c r="M38" s="204"/>
      <c r="O38" s="205"/>
      <c r="P38" s="205"/>
    </row>
    <row r="39" spans="1:16" ht="18">
      <c r="A39" s="203"/>
      <c r="B39" s="204">
        <v>220500</v>
      </c>
      <c r="C39" s="262">
        <v>0</v>
      </c>
      <c r="D39" s="264">
        <v>0</v>
      </c>
      <c r="E39" s="205"/>
      <c r="F39" s="262">
        <v>0</v>
      </c>
      <c r="G39" s="203"/>
      <c r="H39" s="205"/>
      <c r="I39" s="266"/>
      <c r="J39" s="205"/>
      <c r="L39" s="205"/>
      <c r="M39" s="204"/>
      <c r="O39" s="205"/>
      <c r="P39" s="205"/>
    </row>
    <row r="40" spans="1:16" ht="18">
      <c r="A40" s="203"/>
      <c r="B40" s="204">
        <v>220600</v>
      </c>
      <c r="C40" s="262">
        <v>27000</v>
      </c>
      <c r="D40" s="264">
        <v>11040</v>
      </c>
      <c r="E40" s="205"/>
      <c r="F40" s="262">
        <f>10860+11040+11680+9000</f>
        <v>42580</v>
      </c>
      <c r="G40" s="203"/>
      <c r="H40" s="205"/>
      <c r="I40" s="266"/>
      <c r="J40" s="205"/>
      <c r="L40" s="205"/>
      <c r="M40" s="204"/>
      <c r="O40" s="205"/>
      <c r="P40" s="205"/>
    </row>
    <row r="41" spans="1:16" ht="18">
      <c r="A41" s="203"/>
      <c r="B41" s="204">
        <v>220700</v>
      </c>
      <c r="C41" s="262">
        <v>3000</v>
      </c>
      <c r="D41" s="264">
        <v>2000</v>
      </c>
      <c r="E41" s="205"/>
      <c r="F41" s="262">
        <f>4605+2000</f>
        <v>6605</v>
      </c>
      <c r="G41" s="203"/>
      <c r="H41" s="205"/>
      <c r="I41" s="266"/>
      <c r="J41" s="205"/>
      <c r="L41" s="205"/>
      <c r="M41" s="204"/>
      <c r="O41" s="205"/>
      <c r="P41" s="205"/>
    </row>
    <row r="42" spans="1:16" ht="18">
      <c r="A42" s="320" t="s">
        <v>301</v>
      </c>
      <c r="B42" s="321"/>
      <c r="C42" s="262">
        <f>SUM(C35:C41)</f>
        <v>234280</v>
      </c>
      <c r="D42" s="264">
        <f>SUM(D35:D41)</f>
        <v>100345</v>
      </c>
      <c r="E42" s="205"/>
      <c r="F42" s="262">
        <f>SUM(F35:F41)</f>
        <v>194355</v>
      </c>
      <c r="G42" s="203"/>
      <c r="H42" s="205"/>
      <c r="I42" s="266">
        <f>SUM(I35:I41)</f>
        <v>47650</v>
      </c>
      <c r="J42" s="205"/>
      <c r="L42" s="205"/>
      <c r="M42" s="204"/>
      <c r="O42" s="205"/>
      <c r="P42" s="258">
        <f>SUM(C42:I42)</f>
        <v>576630</v>
      </c>
    </row>
    <row r="43" spans="1:16" ht="18.75" thickBot="1">
      <c r="A43" s="320" t="s">
        <v>302</v>
      </c>
      <c r="B43" s="321"/>
      <c r="C43" s="262">
        <v>234280</v>
      </c>
      <c r="D43" s="264">
        <v>100345</v>
      </c>
      <c r="E43" s="205"/>
      <c r="F43" s="262">
        <v>194355</v>
      </c>
      <c r="G43" s="203"/>
      <c r="H43" s="205"/>
      <c r="I43" s="266">
        <v>47650</v>
      </c>
      <c r="J43" s="205"/>
      <c r="L43" s="205"/>
      <c r="M43" s="204"/>
      <c r="O43" s="205"/>
      <c r="P43" s="260">
        <f>SUM(C43:I43)</f>
        <v>576630</v>
      </c>
    </row>
    <row r="44" spans="1:16" ht="18.75" thickTop="1">
      <c r="A44" s="203">
        <v>531000</v>
      </c>
      <c r="B44" s="204"/>
      <c r="C44" s="205"/>
      <c r="D44" s="204"/>
      <c r="E44" s="205"/>
      <c r="F44" s="205"/>
      <c r="G44" s="203"/>
      <c r="H44" s="205"/>
      <c r="I44" s="266"/>
      <c r="J44" s="205"/>
      <c r="L44" s="205"/>
      <c r="M44" s="204"/>
      <c r="O44" s="205"/>
      <c r="P44" s="205"/>
    </row>
    <row r="45" spans="1:16" ht="18">
      <c r="A45" s="203"/>
      <c r="B45" s="204">
        <v>310100</v>
      </c>
      <c r="C45" s="262"/>
      <c r="D45" s="264">
        <f>1750*4</f>
        <v>7000</v>
      </c>
      <c r="E45" s="262"/>
      <c r="F45" s="262"/>
      <c r="G45" s="266"/>
      <c r="H45" s="262"/>
      <c r="I45" s="266"/>
      <c r="J45" s="205"/>
      <c r="L45" s="205"/>
      <c r="M45" s="204"/>
      <c r="O45" s="205"/>
      <c r="P45" s="205"/>
    </row>
    <row r="46" spans="1:16" ht="18">
      <c r="A46" s="203"/>
      <c r="B46" s="204">
        <v>310300</v>
      </c>
      <c r="C46" s="262"/>
      <c r="D46" s="264"/>
      <c r="E46" s="262"/>
      <c r="F46" s="262"/>
      <c r="G46" s="266"/>
      <c r="H46" s="262"/>
      <c r="I46" s="266"/>
      <c r="J46" s="205"/>
      <c r="L46" s="205"/>
      <c r="M46" s="204"/>
      <c r="O46" s="205"/>
      <c r="P46" s="205"/>
    </row>
    <row r="47" spans="1:16" ht="18">
      <c r="A47" s="203"/>
      <c r="B47" s="204">
        <v>310400</v>
      </c>
      <c r="C47" s="262">
        <v>11400</v>
      </c>
      <c r="D47" s="264">
        <v>3000</v>
      </c>
      <c r="E47" s="262"/>
      <c r="F47" s="262"/>
      <c r="G47" s="266"/>
      <c r="H47" s="262"/>
      <c r="I47" s="266"/>
      <c r="J47" s="205"/>
      <c r="L47" s="205"/>
      <c r="M47" s="204"/>
      <c r="O47" s="205"/>
      <c r="P47" s="205"/>
    </row>
    <row r="48" spans="1:16" ht="18">
      <c r="A48" s="203"/>
      <c r="B48" s="204">
        <v>310500</v>
      </c>
      <c r="C48" s="262"/>
      <c r="D48" s="264"/>
      <c r="E48" s="262"/>
      <c r="F48" s="262"/>
      <c r="G48" s="266"/>
      <c r="H48" s="262"/>
      <c r="I48" s="266"/>
      <c r="J48" s="205"/>
      <c r="L48" s="205"/>
      <c r="M48" s="204"/>
      <c r="O48" s="205"/>
      <c r="P48" s="205"/>
    </row>
    <row r="49" spans="1:16" ht="18">
      <c r="A49" s="320" t="s">
        <v>301</v>
      </c>
      <c r="B49" s="321"/>
      <c r="C49" s="262">
        <f>SUM(C45:C48)</f>
        <v>11400</v>
      </c>
      <c r="D49" s="264">
        <f>SUM(D45:D48)</f>
        <v>10000</v>
      </c>
      <c r="E49" s="262"/>
      <c r="F49" s="262"/>
      <c r="G49" s="266"/>
      <c r="H49" s="262"/>
      <c r="I49" s="266"/>
      <c r="J49" s="205"/>
      <c r="L49" s="205"/>
      <c r="M49" s="204"/>
      <c r="O49" s="205"/>
      <c r="P49" s="258">
        <f>SUM(C49:O49)</f>
        <v>21400</v>
      </c>
    </row>
    <row r="50" spans="1:16" ht="18">
      <c r="A50" s="322" t="s">
        <v>302</v>
      </c>
      <c r="B50" s="323"/>
      <c r="C50" s="263">
        <v>11400</v>
      </c>
      <c r="D50" s="267">
        <v>10000</v>
      </c>
      <c r="E50" s="263"/>
      <c r="F50" s="263"/>
      <c r="G50" s="268"/>
      <c r="H50" s="263"/>
      <c r="I50" s="268"/>
      <c r="J50" s="206"/>
      <c r="K50" s="200"/>
      <c r="L50" s="206"/>
      <c r="M50" s="202"/>
      <c r="N50" s="201"/>
      <c r="O50" s="206"/>
      <c r="P50" s="274">
        <f>SUM(C50:O50)</f>
        <v>21400</v>
      </c>
    </row>
    <row r="51" spans="1:2" ht="18">
      <c r="A51" s="196"/>
      <c r="B51" s="196"/>
    </row>
    <row r="52" spans="1:2" ht="18">
      <c r="A52" s="196"/>
      <c r="B52" s="196"/>
    </row>
    <row r="53" spans="1:16" ht="15" customHeight="1">
      <c r="A53" s="197"/>
      <c r="B53" s="196"/>
      <c r="P53" s="216" t="s">
        <v>307</v>
      </c>
    </row>
    <row r="54" spans="1:16" ht="18">
      <c r="A54" s="324" t="s">
        <v>275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</row>
    <row r="55" spans="1:16" ht="18">
      <c r="A55" s="325" t="s">
        <v>276</v>
      </c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</row>
    <row r="56" spans="1:16" ht="18">
      <c r="A56" s="335" t="s">
        <v>277</v>
      </c>
      <c r="B56" s="337"/>
      <c r="C56" s="330" t="s">
        <v>279</v>
      </c>
      <c r="D56" s="331"/>
      <c r="E56" s="217" t="s">
        <v>282</v>
      </c>
      <c r="F56" s="209" t="s">
        <v>284</v>
      </c>
      <c r="G56" s="330" t="s">
        <v>286</v>
      </c>
      <c r="H56" s="331"/>
      <c r="I56" s="326" t="s">
        <v>289</v>
      </c>
      <c r="J56" s="326"/>
      <c r="K56" s="211" t="s">
        <v>292</v>
      </c>
      <c r="L56" s="326" t="s">
        <v>294</v>
      </c>
      <c r="M56" s="326"/>
      <c r="N56" s="208" t="s">
        <v>297</v>
      </c>
      <c r="O56" s="218" t="s">
        <v>299</v>
      </c>
      <c r="P56" s="327" t="s">
        <v>57</v>
      </c>
    </row>
    <row r="57" spans="1:16" ht="23.25" customHeight="1">
      <c r="A57" s="200" t="s">
        <v>278</v>
      </c>
      <c r="B57" s="201"/>
      <c r="C57" s="209" t="s">
        <v>280</v>
      </c>
      <c r="D57" s="208" t="s">
        <v>281</v>
      </c>
      <c r="E57" s="218" t="s">
        <v>283</v>
      </c>
      <c r="F57" s="208" t="s">
        <v>285</v>
      </c>
      <c r="G57" s="213" t="s">
        <v>287</v>
      </c>
      <c r="H57" s="208" t="s">
        <v>288</v>
      </c>
      <c r="I57" s="215" t="s">
        <v>290</v>
      </c>
      <c r="J57" s="208" t="s">
        <v>291</v>
      </c>
      <c r="K57" s="208" t="s">
        <v>293</v>
      </c>
      <c r="L57" s="218" t="s">
        <v>295</v>
      </c>
      <c r="M57" s="208" t="s">
        <v>296</v>
      </c>
      <c r="N57" s="212" t="s">
        <v>298</v>
      </c>
      <c r="O57" s="215" t="s">
        <v>300</v>
      </c>
      <c r="P57" s="328"/>
    </row>
    <row r="58" spans="1:16" ht="18">
      <c r="A58" s="203">
        <v>532000</v>
      </c>
      <c r="B58" s="207"/>
      <c r="C58" s="203"/>
      <c r="D58" s="205"/>
      <c r="E58" s="207"/>
      <c r="F58" s="205"/>
      <c r="G58" s="203"/>
      <c r="H58" s="205"/>
      <c r="I58" s="207"/>
      <c r="J58" s="205"/>
      <c r="K58" s="205"/>
      <c r="L58" s="207"/>
      <c r="M58" s="205"/>
      <c r="N58" s="205"/>
      <c r="O58" s="207"/>
      <c r="P58" s="205"/>
    </row>
    <row r="59" spans="1:16" ht="14.25" customHeight="1">
      <c r="A59" s="203"/>
      <c r="B59" s="207">
        <v>320100</v>
      </c>
      <c r="C59" s="266"/>
      <c r="D59" s="262"/>
      <c r="E59" s="270"/>
      <c r="F59" s="262"/>
      <c r="G59" s="266"/>
      <c r="H59" s="262"/>
      <c r="I59" s="270"/>
      <c r="J59" s="262"/>
      <c r="K59" s="262"/>
      <c r="L59" s="270"/>
      <c r="M59" s="262"/>
      <c r="N59" s="262"/>
      <c r="O59" s="270"/>
      <c r="P59" s="262"/>
    </row>
    <row r="60" spans="1:16" ht="15.75" customHeight="1">
      <c r="A60" s="203"/>
      <c r="B60" s="207">
        <v>320200</v>
      </c>
      <c r="C60" s="266"/>
      <c r="D60" s="262"/>
      <c r="E60" s="270"/>
      <c r="F60" s="262"/>
      <c r="G60" s="266"/>
      <c r="H60" s="262"/>
      <c r="I60" s="270"/>
      <c r="J60" s="262"/>
      <c r="K60" s="262"/>
      <c r="L60" s="270"/>
      <c r="M60" s="262"/>
      <c r="N60" s="262"/>
      <c r="O60" s="270"/>
      <c r="P60" s="262"/>
    </row>
    <row r="61" spans="1:16" ht="15.75" customHeight="1">
      <c r="A61" s="203"/>
      <c r="B61" s="207">
        <v>320300</v>
      </c>
      <c r="C61" s="266">
        <f>1000+1000+680</f>
        <v>2680</v>
      </c>
      <c r="D61" s="262"/>
      <c r="E61" s="270"/>
      <c r="F61" s="262"/>
      <c r="G61" s="266"/>
      <c r="H61" s="262"/>
      <c r="I61" s="270"/>
      <c r="J61" s="262"/>
      <c r="K61" s="262"/>
      <c r="L61" s="270"/>
      <c r="M61" s="262">
        <f>37000+35000+6060+3700</f>
        <v>81760</v>
      </c>
      <c r="N61" s="262"/>
      <c r="O61" s="270"/>
      <c r="P61" s="262"/>
    </row>
    <row r="62" spans="1:16" ht="14.25" customHeight="1">
      <c r="A62" s="203"/>
      <c r="B62" s="207">
        <v>320400</v>
      </c>
      <c r="C62" s="266"/>
      <c r="D62" s="262"/>
      <c r="E62" s="270"/>
      <c r="F62" s="262"/>
      <c r="G62" s="266"/>
      <c r="H62" s="262"/>
      <c r="I62" s="270"/>
      <c r="J62" s="262"/>
      <c r="K62" s="262"/>
      <c r="L62" s="270"/>
      <c r="M62" s="262"/>
      <c r="N62" s="262"/>
      <c r="O62" s="270"/>
      <c r="P62" s="262"/>
    </row>
    <row r="63" spans="1:16" ht="18">
      <c r="A63" s="320" t="s">
        <v>301</v>
      </c>
      <c r="B63" s="329"/>
      <c r="C63" s="266">
        <f>SUM(C59:C62)</f>
        <v>2680</v>
      </c>
      <c r="D63" s="262"/>
      <c r="E63" s="270"/>
      <c r="F63" s="262"/>
      <c r="G63" s="266"/>
      <c r="H63" s="262"/>
      <c r="I63" s="270"/>
      <c r="J63" s="262"/>
      <c r="K63" s="262"/>
      <c r="L63" s="270"/>
      <c r="M63" s="262">
        <f>SUM(M59:M62)</f>
        <v>81760</v>
      </c>
      <c r="N63" s="262"/>
      <c r="O63" s="270"/>
      <c r="P63" s="262">
        <f>SUM(C63:O63)</f>
        <v>84440</v>
      </c>
    </row>
    <row r="64" spans="1:16" ht="18.75" thickBot="1">
      <c r="A64" s="320" t="s">
        <v>302</v>
      </c>
      <c r="B64" s="329"/>
      <c r="C64" s="266">
        <v>2680</v>
      </c>
      <c r="D64" s="262"/>
      <c r="E64" s="270"/>
      <c r="F64" s="262"/>
      <c r="G64" s="266"/>
      <c r="H64" s="262"/>
      <c r="I64" s="270"/>
      <c r="J64" s="262"/>
      <c r="K64" s="262"/>
      <c r="L64" s="270"/>
      <c r="M64" s="262">
        <v>81760</v>
      </c>
      <c r="N64" s="262"/>
      <c r="O64" s="270"/>
      <c r="P64" s="271">
        <f>SUM(C64:O64)</f>
        <v>84440</v>
      </c>
    </row>
    <row r="65" spans="1:16" ht="18.75" thickTop="1">
      <c r="A65" s="203">
        <v>533000</v>
      </c>
      <c r="B65" s="207"/>
      <c r="C65" s="266"/>
      <c r="D65" s="262"/>
      <c r="E65" s="270"/>
      <c r="F65" s="262"/>
      <c r="G65" s="266"/>
      <c r="H65" s="262"/>
      <c r="I65" s="270"/>
      <c r="J65" s="262"/>
      <c r="K65" s="262"/>
      <c r="L65" s="270"/>
      <c r="M65" s="262"/>
      <c r="N65" s="262"/>
      <c r="O65" s="270"/>
      <c r="P65" s="262"/>
    </row>
    <row r="66" spans="1:16" ht="15.75" customHeight="1">
      <c r="A66" s="203"/>
      <c r="B66" s="207">
        <v>330100</v>
      </c>
      <c r="C66" s="203"/>
      <c r="D66" s="205"/>
      <c r="E66" s="207"/>
      <c r="F66" s="205"/>
      <c r="G66" s="203"/>
      <c r="H66" s="205"/>
      <c r="I66" s="207"/>
      <c r="J66" s="205"/>
      <c r="K66" s="205"/>
      <c r="L66" s="207"/>
      <c r="M66" s="205"/>
      <c r="N66" s="205"/>
      <c r="O66" s="207"/>
      <c r="P66" s="205"/>
    </row>
    <row r="67" spans="1:16" ht="18">
      <c r="A67" s="203"/>
      <c r="B67" s="207">
        <v>330200</v>
      </c>
      <c r="C67" s="203"/>
      <c r="D67" s="205"/>
      <c r="E67" s="207"/>
      <c r="F67" s="205"/>
      <c r="G67" s="203"/>
      <c r="H67" s="205"/>
      <c r="I67" s="207"/>
      <c r="J67" s="205"/>
      <c r="K67" s="205"/>
      <c r="L67" s="207"/>
      <c r="M67" s="205"/>
      <c r="N67" s="205"/>
      <c r="O67" s="207"/>
      <c r="P67" s="205"/>
    </row>
    <row r="68" spans="1:16" ht="18">
      <c r="A68" s="203"/>
      <c r="B68" s="207">
        <v>330300</v>
      </c>
      <c r="C68" s="203"/>
      <c r="D68" s="205"/>
      <c r="E68" s="207"/>
      <c r="F68" s="205"/>
      <c r="G68" s="203"/>
      <c r="H68" s="205"/>
      <c r="I68" s="207"/>
      <c r="J68" s="205"/>
      <c r="K68" s="205"/>
      <c r="L68" s="207"/>
      <c r="M68" s="205"/>
      <c r="N68" s="205"/>
      <c r="O68" s="207"/>
      <c r="P68" s="205"/>
    </row>
    <row r="69" spans="1:16" ht="18">
      <c r="A69" s="203"/>
      <c r="B69" s="207">
        <v>330400</v>
      </c>
      <c r="C69" s="203"/>
      <c r="D69" s="205"/>
      <c r="E69" s="207"/>
      <c r="F69" s="205"/>
      <c r="G69" s="203"/>
      <c r="H69" s="205"/>
      <c r="I69" s="207"/>
      <c r="J69" s="205"/>
      <c r="K69" s="205"/>
      <c r="L69" s="207"/>
      <c r="M69" s="205"/>
      <c r="N69" s="205"/>
      <c r="O69" s="207"/>
      <c r="P69" s="205"/>
    </row>
    <row r="70" spans="1:16" ht="15.75" customHeight="1">
      <c r="A70" s="203"/>
      <c r="B70" s="207">
        <v>330600</v>
      </c>
      <c r="C70" s="203"/>
      <c r="D70" s="205"/>
      <c r="E70" s="207"/>
      <c r="F70" s="205"/>
      <c r="G70" s="203"/>
      <c r="H70" s="205"/>
      <c r="I70" s="207"/>
      <c r="J70" s="205"/>
      <c r="K70" s="205"/>
      <c r="L70" s="207"/>
      <c r="M70" s="205"/>
      <c r="N70" s="205"/>
      <c r="O70" s="207"/>
      <c r="P70" s="205"/>
    </row>
    <row r="71" spans="1:16" ht="15.75" customHeight="1">
      <c r="A71" s="203"/>
      <c r="B71" s="207">
        <v>330700</v>
      </c>
      <c r="C71" s="203"/>
      <c r="D71" s="205"/>
      <c r="E71" s="207"/>
      <c r="F71" s="205"/>
      <c r="G71" s="203"/>
      <c r="H71" s="205"/>
      <c r="I71" s="207"/>
      <c r="J71" s="205"/>
      <c r="K71" s="205"/>
      <c r="L71" s="207"/>
      <c r="M71" s="205"/>
      <c r="N71" s="205"/>
      <c r="O71" s="207"/>
      <c r="P71" s="205"/>
    </row>
    <row r="72" spans="1:16" ht="15" customHeight="1">
      <c r="A72" s="203"/>
      <c r="B72" s="207">
        <v>330800</v>
      </c>
      <c r="C72" s="203"/>
      <c r="D72" s="205"/>
      <c r="E72" s="207"/>
      <c r="F72" s="205"/>
      <c r="G72" s="203"/>
      <c r="H72" s="205"/>
      <c r="I72" s="207"/>
      <c r="J72" s="205"/>
      <c r="K72" s="205"/>
      <c r="L72" s="207"/>
      <c r="M72" s="205"/>
      <c r="N72" s="205"/>
      <c r="O72" s="207"/>
      <c r="P72" s="205"/>
    </row>
    <row r="73" spans="1:16" ht="15" customHeight="1">
      <c r="A73" s="203"/>
      <c r="B73" s="207">
        <v>331000</v>
      </c>
      <c r="C73" s="203"/>
      <c r="D73" s="205"/>
      <c r="E73" s="207"/>
      <c r="F73" s="205"/>
      <c r="G73" s="203"/>
      <c r="H73" s="205"/>
      <c r="I73" s="207"/>
      <c r="J73" s="205"/>
      <c r="K73" s="205"/>
      <c r="L73" s="207"/>
      <c r="M73" s="205"/>
      <c r="N73" s="205"/>
      <c r="O73" s="207"/>
      <c r="P73" s="205"/>
    </row>
    <row r="74" spans="1:16" ht="16.5" customHeight="1">
      <c r="A74" s="203"/>
      <c r="B74" s="207">
        <v>331100</v>
      </c>
      <c r="C74" s="203"/>
      <c r="D74" s="205"/>
      <c r="E74" s="207"/>
      <c r="F74" s="205"/>
      <c r="G74" s="203"/>
      <c r="H74" s="205"/>
      <c r="I74" s="207"/>
      <c r="J74" s="205"/>
      <c r="K74" s="205"/>
      <c r="L74" s="207"/>
      <c r="M74" s="205"/>
      <c r="N74" s="205"/>
      <c r="O74" s="207"/>
      <c r="P74" s="205"/>
    </row>
    <row r="75" spans="1:16" ht="18">
      <c r="A75" s="203"/>
      <c r="B75" s="207">
        <v>331400</v>
      </c>
      <c r="C75" s="203"/>
      <c r="D75" s="205"/>
      <c r="E75" s="207"/>
      <c r="F75" s="205"/>
      <c r="G75" s="203"/>
      <c r="H75" s="205"/>
      <c r="I75" s="207"/>
      <c r="J75" s="205"/>
      <c r="K75" s="205"/>
      <c r="L75" s="207"/>
      <c r="M75" s="205"/>
      <c r="N75" s="205"/>
      <c r="O75" s="207"/>
      <c r="P75" s="205"/>
    </row>
    <row r="76" spans="1:16" ht="18">
      <c r="A76" s="203"/>
      <c r="B76" s="207">
        <v>331500</v>
      </c>
      <c r="C76" s="203"/>
      <c r="D76" s="205"/>
      <c r="E76" s="207"/>
      <c r="F76" s="205"/>
      <c r="G76" s="203"/>
      <c r="H76" s="205"/>
      <c r="I76" s="207"/>
      <c r="J76" s="205"/>
      <c r="K76" s="205"/>
      <c r="L76" s="207"/>
      <c r="M76" s="205"/>
      <c r="N76" s="205"/>
      <c r="O76" s="207"/>
      <c r="P76" s="205"/>
    </row>
    <row r="77" spans="1:16" ht="18">
      <c r="A77" s="203"/>
      <c r="B77" s="207">
        <v>331600</v>
      </c>
      <c r="C77" s="203"/>
      <c r="D77" s="205"/>
      <c r="E77" s="207"/>
      <c r="F77" s="205"/>
      <c r="G77" s="203"/>
      <c r="H77" s="205"/>
      <c r="I77" s="207"/>
      <c r="J77" s="205"/>
      <c r="K77" s="205"/>
      <c r="L77" s="207"/>
      <c r="M77" s="205"/>
      <c r="N77" s="205"/>
      <c r="O77" s="207"/>
      <c r="P77" s="205"/>
    </row>
    <row r="78" spans="1:16" ht="18">
      <c r="A78" s="203"/>
      <c r="B78" s="207">
        <v>331700</v>
      </c>
      <c r="C78" s="203"/>
      <c r="D78" s="205"/>
      <c r="E78" s="207"/>
      <c r="F78" s="205"/>
      <c r="G78" s="203"/>
      <c r="H78" s="205"/>
      <c r="I78" s="207"/>
      <c r="J78" s="205"/>
      <c r="K78" s="205"/>
      <c r="L78" s="207"/>
      <c r="M78" s="205"/>
      <c r="N78" s="205"/>
      <c r="O78" s="207"/>
      <c r="P78" s="205"/>
    </row>
    <row r="79" spans="1:16" ht="18">
      <c r="A79" s="320" t="s">
        <v>301</v>
      </c>
      <c r="B79" s="329"/>
      <c r="C79" s="203"/>
      <c r="D79" s="205"/>
      <c r="E79" s="207"/>
      <c r="F79" s="205"/>
      <c r="G79" s="203"/>
      <c r="H79" s="205"/>
      <c r="I79" s="207"/>
      <c r="J79" s="205"/>
      <c r="K79" s="205"/>
      <c r="L79" s="207"/>
      <c r="M79" s="205"/>
      <c r="N79" s="205"/>
      <c r="O79" s="207"/>
      <c r="P79" s="205"/>
    </row>
    <row r="80" spans="1:16" ht="18.75" thickBot="1">
      <c r="A80" s="322" t="s">
        <v>302</v>
      </c>
      <c r="B80" s="332"/>
      <c r="C80" s="200"/>
      <c r="D80" s="206"/>
      <c r="E80" s="201"/>
      <c r="F80" s="206"/>
      <c r="G80" s="200"/>
      <c r="H80" s="206"/>
      <c r="I80" s="201"/>
      <c r="J80" s="206"/>
      <c r="K80" s="206"/>
      <c r="L80" s="201"/>
      <c r="M80" s="206"/>
      <c r="N80" s="206"/>
      <c r="O80" s="201"/>
      <c r="P80" s="272"/>
    </row>
    <row r="81" spans="1:2" ht="14.25" customHeight="1" thickTop="1">
      <c r="A81" s="196"/>
      <c r="B81" s="196"/>
    </row>
    <row r="82" spans="1:16" ht="18">
      <c r="A82" s="197"/>
      <c r="B82" s="196"/>
      <c r="P82" s="199" t="s">
        <v>308</v>
      </c>
    </row>
    <row r="83" spans="1:16" ht="18">
      <c r="A83" s="324" t="s">
        <v>275</v>
      </c>
      <c r="B83" s="324"/>
      <c r="C83" s="324"/>
      <c r="D83" s="324"/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</row>
    <row r="84" spans="1:16" ht="18">
      <c r="A84" s="324" t="s">
        <v>276</v>
      </c>
      <c r="B84" s="324"/>
      <c r="C84" s="324"/>
      <c r="D84" s="324"/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</row>
    <row r="85" spans="1:16" ht="18">
      <c r="A85" s="335" t="s">
        <v>277</v>
      </c>
      <c r="B85" s="336"/>
      <c r="C85" s="326" t="s">
        <v>279</v>
      </c>
      <c r="D85" s="326"/>
      <c r="E85" s="208" t="s">
        <v>282</v>
      </c>
      <c r="F85" s="218" t="s">
        <v>284</v>
      </c>
      <c r="G85" s="330" t="s">
        <v>286</v>
      </c>
      <c r="H85" s="331"/>
      <c r="I85" s="326" t="s">
        <v>289</v>
      </c>
      <c r="J85" s="326"/>
      <c r="K85" s="211" t="s">
        <v>292</v>
      </c>
      <c r="L85" s="326" t="s">
        <v>294</v>
      </c>
      <c r="M85" s="326"/>
      <c r="N85" s="208" t="s">
        <v>297</v>
      </c>
      <c r="O85" s="218" t="s">
        <v>299</v>
      </c>
      <c r="P85" s="327" t="s">
        <v>57</v>
      </c>
    </row>
    <row r="86" spans="1:16" ht="18">
      <c r="A86" s="200" t="s">
        <v>278</v>
      </c>
      <c r="B86" s="202"/>
      <c r="C86" s="218" t="s">
        <v>280</v>
      </c>
      <c r="D86" s="208" t="s">
        <v>281</v>
      </c>
      <c r="E86" s="208" t="s">
        <v>283</v>
      </c>
      <c r="F86" s="218" t="s">
        <v>285</v>
      </c>
      <c r="G86" s="213" t="s">
        <v>287</v>
      </c>
      <c r="H86" s="208" t="s">
        <v>288</v>
      </c>
      <c r="I86" s="215" t="s">
        <v>290</v>
      </c>
      <c r="J86" s="208" t="s">
        <v>291</v>
      </c>
      <c r="K86" s="208" t="s">
        <v>293</v>
      </c>
      <c r="L86" s="218" t="s">
        <v>295</v>
      </c>
      <c r="M86" s="208" t="s">
        <v>296</v>
      </c>
      <c r="N86" s="212" t="s">
        <v>298</v>
      </c>
      <c r="O86" s="215" t="s">
        <v>300</v>
      </c>
      <c r="P86" s="328"/>
    </row>
    <row r="87" spans="1:16" ht="18">
      <c r="A87" s="203">
        <v>534000</v>
      </c>
      <c r="B87" s="204"/>
      <c r="C87" s="207"/>
      <c r="D87" s="205"/>
      <c r="E87" s="205"/>
      <c r="F87" s="207"/>
      <c r="G87" s="203"/>
      <c r="H87" s="205"/>
      <c r="I87" s="207"/>
      <c r="J87" s="205"/>
      <c r="K87" s="205"/>
      <c r="L87" s="207"/>
      <c r="M87" s="205"/>
      <c r="N87" s="205"/>
      <c r="O87" s="207"/>
      <c r="P87" s="205"/>
    </row>
    <row r="88" spans="1:16" ht="18">
      <c r="A88" s="203"/>
      <c r="B88" s="204">
        <v>340100</v>
      </c>
      <c r="C88" s="269">
        <v>11945.28</v>
      </c>
      <c r="D88" s="261"/>
      <c r="E88" s="261"/>
      <c r="F88" s="269"/>
      <c r="G88" s="265"/>
      <c r="H88" s="261"/>
      <c r="I88" s="269"/>
      <c r="J88" s="261"/>
      <c r="K88" s="261"/>
      <c r="L88" s="269"/>
      <c r="M88" s="261"/>
      <c r="N88" s="261"/>
      <c r="O88" s="269"/>
      <c r="P88" s="261"/>
    </row>
    <row r="89" spans="1:16" ht="18">
      <c r="A89" s="203"/>
      <c r="B89" s="204">
        <v>340300</v>
      </c>
      <c r="C89" s="269">
        <v>533.93</v>
      </c>
      <c r="D89" s="261"/>
      <c r="E89" s="261"/>
      <c r="F89" s="269"/>
      <c r="G89" s="265"/>
      <c r="H89" s="261"/>
      <c r="I89" s="269"/>
      <c r="J89" s="261"/>
      <c r="K89" s="261"/>
      <c r="L89" s="269"/>
      <c r="M89" s="261"/>
      <c r="N89" s="261"/>
      <c r="O89" s="269"/>
      <c r="P89" s="261"/>
    </row>
    <row r="90" spans="1:16" ht="18">
      <c r="A90" s="203"/>
      <c r="B90" s="204">
        <v>340400</v>
      </c>
      <c r="C90" s="270">
        <v>730</v>
      </c>
      <c r="D90" s="261"/>
      <c r="E90" s="261"/>
      <c r="F90" s="269"/>
      <c r="G90" s="265"/>
      <c r="H90" s="261"/>
      <c r="I90" s="269"/>
      <c r="J90" s="261"/>
      <c r="K90" s="261"/>
      <c r="L90" s="269"/>
      <c r="M90" s="261"/>
      <c r="N90" s="261"/>
      <c r="O90" s="269"/>
      <c r="P90" s="261"/>
    </row>
    <row r="91" spans="1:16" ht="18">
      <c r="A91" s="203"/>
      <c r="B91" s="204">
        <v>340500</v>
      </c>
      <c r="C91" s="269"/>
      <c r="D91" s="261"/>
      <c r="E91" s="261"/>
      <c r="F91" s="269"/>
      <c r="G91" s="265"/>
      <c r="H91" s="261"/>
      <c r="I91" s="269"/>
      <c r="J91" s="261"/>
      <c r="K91" s="261"/>
      <c r="L91" s="269"/>
      <c r="M91" s="261"/>
      <c r="N91" s="261"/>
      <c r="O91" s="269"/>
      <c r="P91" s="261"/>
    </row>
    <row r="92" spans="1:16" ht="18">
      <c r="A92" s="320" t="s">
        <v>301</v>
      </c>
      <c r="B92" s="321"/>
      <c r="C92" s="269">
        <f>SUM(C88:C91)</f>
        <v>13209.210000000001</v>
      </c>
      <c r="D92" s="261"/>
      <c r="E92" s="261"/>
      <c r="F92" s="269"/>
      <c r="G92" s="265"/>
      <c r="H92" s="261"/>
      <c r="I92" s="269"/>
      <c r="J92" s="261"/>
      <c r="K92" s="261"/>
      <c r="L92" s="269"/>
      <c r="M92" s="261"/>
      <c r="N92" s="261"/>
      <c r="O92" s="269"/>
      <c r="P92" s="261">
        <f>SUM(C92:O92)</f>
        <v>13209.210000000001</v>
      </c>
    </row>
    <row r="93" spans="1:16" ht="18.75" thickBot="1">
      <c r="A93" s="320" t="s">
        <v>302</v>
      </c>
      <c r="B93" s="321"/>
      <c r="C93" s="269">
        <v>13209.21</v>
      </c>
      <c r="D93" s="261"/>
      <c r="E93" s="261"/>
      <c r="F93" s="269"/>
      <c r="G93" s="265"/>
      <c r="H93" s="261"/>
      <c r="I93" s="269"/>
      <c r="J93" s="261"/>
      <c r="K93" s="261"/>
      <c r="L93" s="269"/>
      <c r="M93" s="261"/>
      <c r="N93" s="261"/>
      <c r="O93" s="269"/>
      <c r="P93" s="273">
        <f>SUM(C93:O93)</f>
        <v>13209.21</v>
      </c>
    </row>
    <row r="94" spans="1:16" ht="18.75" thickTop="1">
      <c r="A94" s="203">
        <v>541000</v>
      </c>
      <c r="B94" s="204"/>
      <c r="C94" s="207"/>
      <c r="D94" s="205"/>
      <c r="E94" s="205"/>
      <c r="F94" s="207"/>
      <c r="G94" s="203"/>
      <c r="H94" s="205"/>
      <c r="I94" s="207"/>
      <c r="J94" s="205"/>
      <c r="K94" s="205"/>
      <c r="L94" s="207"/>
      <c r="M94" s="205"/>
      <c r="N94" s="205"/>
      <c r="O94" s="207"/>
      <c r="P94" s="205"/>
    </row>
    <row r="95" spans="1:16" ht="18">
      <c r="A95" s="203"/>
      <c r="B95" s="204">
        <v>410100</v>
      </c>
      <c r="C95" s="207"/>
      <c r="D95" s="205"/>
      <c r="E95" s="205"/>
      <c r="F95" s="207"/>
      <c r="G95" s="203"/>
      <c r="H95" s="205"/>
      <c r="I95" s="207"/>
      <c r="J95" s="205"/>
      <c r="K95" s="205"/>
      <c r="L95" s="207"/>
      <c r="M95" s="205"/>
      <c r="N95" s="205"/>
      <c r="O95" s="207"/>
      <c r="P95" s="205"/>
    </row>
    <row r="96" spans="1:16" ht="18">
      <c r="A96" s="203"/>
      <c r="B96" s="204">
        <v>410200</v>
      </c>
      <c r="C96" s="207"/>
      <c r="D96" s="205"/>
      <c r="E96" s="205"/>
      <c r="F96" s="207"/>
      <c r="G96" s="203"/>
      <c r="H96" s="205"/>
      <c r="I96" s="207"/>
      <c r="J96" s="205"/>
      <c r="K96" s="205"/>
      <c r="L96" s="207"/>
      <c r="M96" s="205"/>
      <c r="N96" s="205"/>
      <c r="O96" s="207"/>
      <c r="P96" s="205"/>
    </row>
    <row r="97" spans="1:16" ht="18">
      <c r="A97" s="203"/>
      <c r="B97" s="204">
        <v>410300</v>
      </c>
      <c r="C97" s="207"/>
      <c r="D97" s="205"/>
      <c r="E97" s="205"/>
      <c r="F97" s="207"/>
      <c r="G97" s="203"/>
      <c r="H97" s="205"/>
      <c r="I97" s="207"/>
      <c r="J97" s="205"/>
      <c r="K97" s="205"/>
      <c r="L97" s="207"/>
      <c r="M97" s="205"/>
      <c r="N97" s="205"/>
      <c r="O97" s="207"/>
      <c r="P97" s="205"/>
    </row>
    <row r="98" spans="1:16" ht="18">
      <c r="A98" s="203"/>
      <c r="B98" s="204">
        <v>410400</v>
      </c>
      <c r="C98" s="207"/>
      <c r="D98" s="205"/>
      <c r="E98" s="205"/>
      <c r="F98" s="207"/>
      <c r="G98" s="203"/>
      <c r="H98" s="205"/>
      <c r="I98" s="207"/>
      <c r="J98" s="205"/>
      <c r="K98" s="205"/>
      <c r="L98" s="207"/>
      <c r="M98" s="205"/>
      <c r="N98" s="205"/>
      <c r="O98" s="207"/>
      <c r="P98" s="205"/>
    </row>
    <row r="99" spans="1:16" ht="18">
      <c r="A99" s="203"/>
      <c r="B99" s="204">
        <v>410500</v>
      </c>
      <c r="C99" s="207"/>
      <c r="D99" s="205"/>
      <c r="E99" s="205"/>
      <c r="F99" s="207"/>
      <c r="G99" s="203"/>
      <c r="H99" s="205"/>
      <c r="I99" s="207"/>
      <c r="J99" s="205"/>
      <c r="K99" s="205"/>
      <c r="L99" s="207"/>
      <c r="M99" s="205"/>
      <c r="N99" s="205"/>
      <c r="O99" s="207"/>
      <c r="P99" s="205"/>
    </row>
    <row r="100" spans="1:16" ht="18">
      <c r="A100" s="203"/>
      <c r="B100" s="204">
        <v>410600</v>
      </c>
      <c r="C100" s="207"/>
      <c r="D100" s="205"/>
      <c r="E100" s="205"/>
      <c r="F100" s="207"/>
      <c r="G100" s="203"/>
      <c r="H100" s="205"/>
      <c r="I100" s="207"/>
      <c r="J100" s="205"/>
      <c r="K100" s="205"/>
      <c r="L100" s="207"/>
      <c r="M100" s="205"/>
      <c r="N100" s="205"/>
      <c r="O100" s="207"/>
      <c r="P100" s="205"/>
    </row>
    <row r="101" spans="1:16" ht="18">
      <c r="A101" s="203"/>
      <c r="B101" s="204">
        <v>410900</v>
      </c>
      <c r="C101" s="207"/>
      <c r="D101" s="205"/>
      <c r="E101" s="205"/>
      <c r="F101" s="207"/>
      <c r="G101" s="203"/>
      <c r="H101" s="205"/>
      <c r="I101" s="207"/>
      <c r="J101" s="205"/>
      <c r="K101" s="205"/>
      <c r="L101" s="207"/>
      <c r="M101" s="205"/>
      <c r="N101" s="205"/>
      <c r="O101" s="207"/>
      <c r="P101" s="205"/>
    </row>
    <row r="102" spans="1:16" ht="18">
      <c r="A102" s="203"/>
      <c r="B102" s="204">
        <v>411600</v>
      </c>
      <c r="C102" s="207"/>
      <c r="D102" s="205"/>
      <c r="E102" s="205"/>
      <c r="F102" s="207"/>
      <c r="G102" s="203"/>
      <c r="H102" s="205"/>
      <c r="I102" s="207"/>
      <c r="J102" s="205"/>
      <c r="K102" s="205"/>
      <c r="L102" s="207"/>
      <c r="M102" s="205"/>
      <c r="N102" s="205"/>
      <c r="O102" s="207"/>
      <c r="P102" s="205"/>
    </row>
    <row r="103" spans="1:16" ht="18">
      <c r="A103" s="203"/>
      <c r="B103" s="204">
        <v>411700</v>
      </c>
      <c r="C103" s="207"/>
      <c r="D103" s="205"/>
      <c r="E103" s="205"/>
      <c r="F103" s="207"/>
      <c r="G103" s="203"/>
      <c r="H103" s="205"/>
      <c r="I103" s="207"/>
      <c r="J103" s="205"/>
      <c r="K103" s="205"/>
      <c r="L103" s="207"/>
      <c r="M103" s="205"/>
      <c r="N103" s="205"/>
      <c r="O103" s="207"/>
      <c r="P103" s="205"/>
    </row>
    <row r="104" spans="1:16" ht="18">
      <c r="A104" s="203"/>
      <c r="B104" s="204">
        <v>411800</v>
      </c>
      <c r="C104" s="207"/>
      <c r="D104" s="205"/>
      <c r="E104" s="205"/>
      <c r="F104" s="207"/>
      <c r="G104" s="203"/>
      <c r="H104" s="205"/>
      <c r="I104" s="207"/>
      <c r="J104" s="205"/>
      <c r="K104" s="205"/>
      <c r="L104" s="207"/>
      <c r="M104" s="205"/>
      <c r="N104" s="205"/>
      <c r="O104" s="207"/>
      <c r="P104" s="205"/>
    </row>
    <row r="105" spans="1:16" ht="18">
      <c r="A105" s="320" t="s">
        <v>301</v>
      </c>
      <c r="B105" s="321"/>
      <c r="C105" s="207"/>
      <c r="D105" s="205"/>
      <c r="E105" s="205"/>
      <c r="F105" s="207"/>
      <c r="G105" s="203"/>
      <c r="H105" s="205"/>
      <c r="I105" s="207"/>
      <c r="J105" s="205"/>
      <c r="K105" s="205"/>
      <c r="L105" s="207"/>
      <c r="M105" s="205"/>
      <c r="N105" s="205"/>
      <c r="O105" s="207"/>
      <c r="P105" s="205"/>
    </row>
    <row r="106" spans="1:16" ht="18.75" thickBot="1">
      <c r="A106" s="322" t="s">
        <v>302</v>
      </c>
      <c r="B106" s="323"/>
      <c r="C106" s="201"/>
      <c r="D106" s="206"/>
      <c r="E106" s="206"/>
      <c r="F106" s="201"/>
      <c r="G106" s="200"/>
      <c r="H106" s="206"/>
      <c r="I106" s="201"/>
      <c r="J106" s="206"/>
      <c r="K106" s="206"/>
      <c r="L106" s="201"/>
      <c r="M106" s="206"/>
      <c r="N106" s="206"/>
      <c r="O106" s="201"/>
      <c r="P106" s="272"/>
    </row>
    <row r="107" spans="1:2" ht="18.75" thickTop="1">
      <c r="A107" s="196"/>
      <c r="B107" s="196"/>
    </row>
    <row r="108" spans="1:2" ht="11.25" customHeight="1">
      <c r="A108" s="196"/>
      <c r="B108" s="196"/>
    </row>
    <row r="109" spans="1:16" ht="21">
      <c r="A109" s="197"/>
      <c r="B109" s="196"/>
      <c r="P109" s="219" t="s">
        <v>309</v>
      </c>
    </row>
    <row r="110" spans="1:16" ht="18">
      <c r="A110" s="324" t="s">
        <v>275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</row>
    <row r="111" spans="1:16" ht="18">
      <c r="A111" s="325" t="s">
        <v>276</v>
      </c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</row>
    <row r="112" spans="1:16" ht="18">
      <c r="A112" s="335" t="s">
        <v>277</v>
      </c>
      <c r="B112" s="336"/>
      <c r="C112" s="330" t="s">
        <v>279</v>
      </c>
      <c r="D112" s="331"/>
      <c r="E112" s="218" t="s">
        <v>282</v>
      </c>
      <c r="F112" s="208" t="s">
        <v>284</v>
      </c>
      <c r="G112" s="326" t="s">
        <v>286</v>
      </c>
      <c r="H112" s="326"/>
      <c r="I112" s="330" t="s">
        <v>289</v>
      </c>
      <c r="J112" s="331"/>
      <c r="K112" s="214" t="s">
        <v>292</v>
      </c>
      <c r="L112" s="330" t="s">
        <v>294</v>
      </c>
      <c r="M112" s="331"/>
      <c r="N112" s="217" t="s">
        <v>297</v>
      </c>
      <c r="O112" s="218" t="s">
        <v>299</v>
      </c>
      <c r="P112" s="327" t="s">
        <v>57</v>
      </c>
    </row>
    <row r="113" spans="1:16" ht="18">
      <c r="A113" s="200" t="s">
        <v>278</v>
      </c>
      <c r="B113" s="202"/>
      <c r="C113" s="209" t="s">
        <v>280</v>
      </c>
      <c r="D113" s="208" t="s">
        <v>281</v>
      </c>
      <c r="E113" s="218" t="s">
        <v>283</v>
      </c>
      <c r="F113" s="208" t="s">
        <v>285</v>
      </c>
      <c r="G113" s="215" t="s">
        <v>287</v>
      </c>
      <c r="H113" s="208" t="s">
        <v>288</v>
      </c>
      <c r="I113" s="213" t="s">
        <v>290</v>
      </c>
      <c r="J113" s="208" t="s">
        <v>291</v>
      </c>
      <c r="K113" s="218" t="s">
        <v>293</v>
      </c>
      <c r="L113" s="209" t="s">
        <v>295</v>
      </c>
      <c r="M113" s="208" t="s">
        <v>296</v>
      </c>
      <c r="N113" s="215" t="s">
        <v>298</v>
      </c>
      <c r="O113" s="208" t="s">
        <v>300</v>
      </c>
      <c r="P113" s="328"/>
    </row>
    <row r="114" spans="1:16" ht="18">
      <c r="A114" s="203">
        <v>542000</v>
      </c>
      <c r="B114" s="204"/>
      <c r="C114" s="203"/>
      <c r="D114" s="205"/>
      <c r="E114" s="207"/>
      <c r="F114" s="205"/>
      <c r="G114" s="207"/>
      <c r="H114" s="205"/>
      <c r="I114" s="203"/>
      <c r="J114" s="205"/>
      <c r="K114" s="207"/>
      <c r="L114" s="203"/>
      <c r="M114" s="205"/>
      <c r="N114" s="207"/>
      <c r="O114" s="205"/>
      <c r="P114" s="205"/>
    </row>
    <row r="115" spans="1:16" ht="18">
      <c r="A115" s="203"/>
      <c r="B115" s="204">
        <v>420600</v>
      </c>
      <c r="C115" s="203"/>
      <c r="D115" s="205"/>
      <c r="E115" s="207"/>
      <c r="F115" s="205"/>
      <c r="G115" s="207"/>
      <c r="H115" s="205"/>
      <c r="I115" s="203"/>
      <c r="J115" s="205"/>
      <c r="K115" s="207"/>
      <c r="L115" s="203"/>
      <c r="M115" s="205"/>
      <c r="N115" s="207"/>
      <c r="O115" s="205"/>
      <c r="P115" s="205"/>
    </row>
    <row r="116" spans="1:16" ht="18">
      <c r="A116" s="203"/>
      <c r="B116" s="204">
        <v>420700</v>
      </c>
      <c r="C116" s="203"/>
      <c r="D116" s="205"/>
      <c r="E116" s="207"/>
      <c r="F116" s="205"/>
      <c r="G116" s="207"/>
      <c r="H116" s="205"/>
      <c r="I116" s="203"/>
      <c r="J116" s="205"/>
      <c r="K116" s="207"/>
      <c r="L116" s="203"/>
      <c r="M116" s="205"/>
      <c r="N116" s="207"/>
      <c r="O116" s="205"/>
      <c r="P116" s="205"/>
    </row>
    <row r="117" spans="1:16" ht="18">
      <c r="A117" s="203"/>
      <c r="B117" s="204">
        <v>420900</v>
      </c>
      <c r="C117" s="203"/>
      <c r="D117" s="205"/>
      <c r="E117" s="207"/>
      <c r="F117" s="205"/>
      <c r="G117" s="207"/>
      <c r="H117" s="205"/>
      <c r="I117" s="203"/>
      <c r="J117" s="205"/>
      <c r="K117" s="207"/>
      <c r="L117" s="203"/>
      <c r="M117" s="205"/>
      <c r="N117" s="207"/>
      <c r="O117" s="205"/>
      <c r="P117" s="205"/>
    </row>
    <row r="118" spans="1:16" ht="18">
      <c r="A118" s="203"/>
      <c r="B118" s="204">
        <v>421000</v>
      </c>
      <c r="C118" s="203"/>
      <c r="D118" s="205"/>
      <c r="E118" s="207"/>
      <c r="F118" s="205"/>
      <c r="G118" s="207"/>
      <c r="H118" s="205"/>
      <c r="I118" s="203"/>
      <c r="J118" s="205"/>
      <c r="K118" s="207"/>
      <c r="L118" s="203"/>
      <c r="M118" s="205"/>
      <c r="N118" s="207"/>
      <c r="O118" s="205"/>
      <c r="P118" s="205"/>
    </row>
    <row r="119" spans="1:16" ht="18">
      <c r="A119" s="320" t="s">
        <v>301</v>
      </c>
      <c r="B119" s="321"/>
      <c r="C119" s="203"/>
      <c r="D119" s="205"/>
      <c r="E119" s="207"/>
      <c r="F119" s="205"/>
      <c r="G119" s="207"/>
      <c r="H119" s="205"/>
      <c r="I119" s="203"/>
      <c r="J119" s="205"/>
      <c r="K119" s="207"/>
      <c r="L119" s="203"/>
      <c r="M119" s="205"/>
      <c r="N119" s="207"/>
      <c r="O119" s="205"/>
      <c r="P119" s="205"/>
    </row>
    <row r="120" spans="1:16" ht="18.75" thickBot="1">
      <c r="A120" s="320" t="s">
        <v>302</v>
      </c>
      <c r="B120" s="321"/>
      <c r="C120" s="203"/>
      <c r="D120" s="205"/>
      <c r="E120" s="207"/>
      <c r="F120" s="205"/>
      <c r="G120" s="207"/>
      <c r="H120" s="205"/>
      <c r="I120" s="203"/>
      <c r="J120" s="205"/>
      <c r="K120" s="207"/>
      <c r="L120" s="203"/>
      <c r="M120" s="205"/>
      <c r="N120" s="207"/>
      <c r="O120" s="205"/>
      <c r="P120" s="272"/>
    </row>
    <row r="121" spans="1:16" ht="18.75" thickTop="1">
      <c r="A121" s="203">
        <v>550000</v>
      </c>
      <c r="B121" s="204"/>
      <c r="C121" s="203"/>
      <c r="D121" s="205"/>
      <c r="E121" s="207"/>
      <c r="F121" s="205"/>
      <c r="G121" s="207"/>
      <c r="H121" s="205"/>
      <c r="I121" s="203"/>
      <c r="J121" s="205"/>
      <c r="K121" s="207"/>
      <c r="L121" s="203"/>
      <c r="M121" s="205"/>
      <c r="N121" s="207"/>
      <c r="O121" s="205"/>
      <c r="P121" s="205"/>
    </row>
    <row r="122" spans="1:16" ht="18">
      <c r="A122" s="203"/>
      <c r="B122" s="204">
        <v>510100</v>
      </c>
      <c r="C122" s="203"/>
      <c r="D122" s="205"/>
      <c r="E122" s="207"/>
      <c r="F122" s="205"/>
      <c r="G122" s="207"/>
      <c r="H122" s="205"/>
      <c r="I122" s="203"/>
      <c r="J122" s="205"/>
      <c r="K122" s="207"/>
      <c r="L122" s="203"/>
      <c r="M122" s="205"/>
      <c r="N122" s="207"/>
      <c r="O122" s="205"/>
      <c r="P122" s="205"/>
    </row>
    <row r="123" spans="1:16" ht="18">
      <c r="A123" s="320" t="s">
        <v>301</v>
      </c>
      <c r="B123" s="321"/>
      <c r="C123" s="203"/>
      <c r="D123" s="205"/>
      <c r="E123" s="207"/>
      <c r="F123" s="205"/>
      <c r="G123" s="207"/>
      <c r="H123" s="205"/>
      <c r="I123" s="203"/>
      <c r="J123" s="205"/>
      <c r="K123" s="207"/>
      <c r="L123" s="203"/>
      <c r="M123" s="205"/>
      <c r="N123" s="207"/>
      <c r="O123" s="205"/>
      <c r="P123" s="205"/>
    </row>
    <row r="124" spans="1:16" ht="18.75" thickBot="1">
      <c r="A124" s="320" t="s">
        <v>302</v>
      </c>
      <c r="B124" s="321"/>
      <c r="C124" s="203"/>
      <c r="D124" s="205"/>
      <c r="E124" s="207"/>
      <c r="F124" s="205"/>
      <c r="G124" s="207"/>
      <c r="H124" s="205"/>
      <c r="I124" s="203"/>
      <c r="J124" s="205"/>
      <c r="K124" s="207"/>
      <c r="L124" s="203"/>
      <c r="M124" s="205"/>
      <c r="N124" s="207"/>
      <c r="O124" s="205"/>
      <c r="P124" s="272"/>
    </row>
    <row r="125" spans="1:16" ht="18.75" thickTop="1">
      <c r="A125" s="203">
        <v>560000</v>
      </c>
      <c r="B125" s="204"/>
      <c r="C125" s="203"/>
      <c r="D125" s="205"/>
      <c r="E125" s="207"/>
      <c r="F125" s="205"/>
      <c r="G125" s="207"/>
      <c r="H125" s="205"/>
      <c r="I125" s="203"/>
      <c r="J125" s="205"/>
      <c r="K125" s="207"/>
      <c r="L125" s="203"/>
      <c r="M125" s="205"/>
      <c r="N125" s="207"/>
      <c r="O125" s="205"/>
      <c r="P125" s="205"/>
    </row>
    <row r="126" spans="1:16" ht="18">
      <c r="A126" s="203"/>
      <c r="B126" s="204">
        <v>610100</v>
      </c>
      <c r="C126" s="203"/>
      <c r="D126" s="205"/>
      <c r="E126" s="207"/>
      <c r="F126" s="205"/>
      <c r="G126" s="207"/>
      <c r="H126" s="205"/>
      <c r="I126" s="203"/>
      <c r="J126" s="205"/>
      <c r="K126" s="207"/>
      <c r="L126" s="203"/>
      <c r="M126" s="205"/>
      <c r="N126" s="207"/>
      <c r="O126" s="205"/>
      <c r="P126" s="205"/>
    </row>
    <row r="127" spans="1:16" ht="18">
      <c r="A127" s="203"/>
      <c r="B127" s="204">
        <v>610200</v>
      </c>
      <c r="C127" s="203"/>
      <c r="D127" s="205"/>
      <c r="E127" s="207"/>
      <c r="F127" s="205"/>
      <c r="G127" s="207"/>
      <c r="H127" s="205"/>
      <c r="I127" s="203"/>
      <c r="J127" s="205"/>
      <c r="K127" s="207"/>
      <c r="L127" s="203"/>
      <c r="M127" s="205"/>
      <c r="N127" s="207"/>
      <c r="O127" s="205"/>
      <c r="P127" s="205"/>
    </row>
    <row r="128" spans="1:16" ht="18">
      <c r="A128" s="203"/>
      <c r="B128" s="204">
        <v>610300</v>
      </c>
      <c r="C128" s="203"/>
      <c r="D128" s="205"/>
      <c r="E128" s="207"/>
      <c r="F128" s="205"/>
      <c r="G128" s="207"/>
      <c r="H128" s="205"/>
      <c r="I128" s="203"/>
      <c r="J128" s="205"/>
      <c r="K128" s="207"/>
      <c r="L128" s="203"/>
      <c r="M128" s="205"/>
      <c r="N128" s="207"/>
      <c r="O128" s="205"/>
      <c r="P128" s="205"/>
    </row>
    <row r="129" spans="1:16" ht="18">
      <c r="A129" s="203"/>
      <c r="B129" s="204">
        <v>610400</v>
      </c>
      <c r="C129" s="203"/>
      <c r="D129" s="205"/>
      <c r="E129" s="207"/>
      <c r="F129" s="205"/>
      <c r="G129" s="207"/>
      <c r="H129" s="205"/>
      <c r="I129" s="203"/>
      <c r="J129" s="205"/>
      <c r="K129" s="207"/>
      <c r="L129" s="203"/>
      <c r="M129" s="205"/>
      <c r="N129" s="207"/>
      <c r="O129" s="205"/>
      <c r="P129" s="205"/>
    </row>
    <row r="130" spans="1:16" ht="18">
      <c r="A130" s="320" t="s">
        <v>301</v>
      </c>
      <c r="B130" s="321"/>
      <c r="C130" s="203"/>
      <c r="D130" s="205"/>
      <c r="E130" s="207"/>
      <c r="F130" s="205"/>
      <c r="G130" s="207"/>
      <c r="H130" s="205"/>
      <c r="I130" s="203"/>
      <c r="J130" s="205"/>
      <c r="K130" s="207"/>
      <c r="L130" s="203"/>
      <c r="M130" s="205"/>
      <c r="N130" s="207"/>
      <c r="O130" s="205"/>
      <c r="P130" s="205"/>
    </row>
    <row r="131" spans="1:16" ht="18.75" thickBot="1">
      <c r="A131" s="322" t="s">
        <v>302</v>
      </c>
      <c r="B131" s="323"/>
      <c r="C131" s="200"/>
      <c r="D131" s="206"/>
      <c r="E131" s="201"/>
      <c r="F131" s="206"/>
      <c r="G131" s="201"/>
      <c r="H131" s="206"/>
      <c r="I131" s="200"/>
      <c r="J131" s="206"/>
      <c r="K131" s="201"/>
      <c r="L131" s="200"/>
      <c r="M131" s="206"/>
      <c r="N131" s="201"/>
      <c r="O131" s="206"/>
      <c r="P131" s="272"/>
    </row>
    <row r="132" ht="12.75" customHeight="1" thickTop="1"/>
    <row r="133" spans="1:16" ht="18">
      <c r="A133" s="338" t="s">
        <v>303</v>
      </c>
      <c r="B133" s="339"/>
      <c r="C133" s="339"/>
      <c r="D133" s="339"/>
      <c r="E133" s="339"/>
      <c r="F133" s="339"/>
      <c r="G133" s="339"/>
      <c r="H133" s="339"/>
      <c r="I133" s="339"/>
      <c r="J133" s="339"/>
      <c r="K133" s="339"/>
      <c r="L133" s="339"/>
      <c r="M133" s="339"/>
      <c r="N133" s="342">
        <f>P16+P24+P42+P49+P63+P92</f>
        <v>1573951.21</v>
      </c>
      <c r="O133" s="343"/>
      <c r="P133" s="344"/>
    </row>
    <row r="134" spans="1:16" ht="18">
      <c r="A134" s="340" t="s">
        <v>304</v>
      </c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2">
        <f>P17+P25+P43+P50+P64+P93+P106+P120+P124+P131</f>
        <v>1573951.21</v>
      </c>
      <c r="O134" s="343"/>
      <c r="P134" s="344"/>
    </row>
  </sheetData>
  <sheetProtection/>
  <mergeCells count="67">
    <mergeCell ref="A134:M134"/>
    <mergeCell ref="N133:P133"/>
    <mergeCell ref="N134:P134"/>
    <mergeCell ref="A131:B131"/>
    <mergeCell ref="A112:B112"/>
    <mergeCell ref="A119:B119"/>
    <mergeCell ref="L112:M112"/>
    <mergeCell ref="A120:B120"/>
    <mergeCell ref="A124:B124"/>
    <mergeCell ref="A105:B105"/>
    <mergeCell ref="A106:B106"/>
    <mergeCell ref="P112:P113"/>
    <mergeCell ref="A123:B123"/>
    <mergeCell ref="A85:B85"/>
    <mergeCell ref="A133:M133"/>
    <mergeCell ref="A130:B130"/>
    <mergeCell ref="C112:D112"/>
    <mergeCell ref="G112:H112"/>
    <mergeCell ref="I112:J112"/>
    <mergeCell ref="C56:D56"/>
    <mergeCell ref="G56:H56"/>
    <mergeCell ref="I56:J56"/>
    <mergeCell ref="L56:M56"/>
    <mergeCell ref="P56:P57"/>
    <mergeCell ref="A79:B79"/>
    <mergeCell ref="A64:B64"/>
    <mergeCell ref="A31:P31"/>
    <mergeCell ref="C32:D32"/>
    <mergeCell ref="G32:H32"/>
    <mergeCell ref="I32:J32"/>
    <mergeCell ref="L32:M32"/>
    <mergeCell ref="P32:P33"/>
    <mergeCell ref="A4:P4"/>
    <mergeCell ref="A5:P5"/>
    <mergeCell ref="C6:D6"/>
    <mergeCell ref="G6:H6"/>
    <mergeCell ref="I6:J6"/>
    <mergeCell ref="L6:M6"/>
    <mergeCell ref="P6:P7"/>
    <mergeCell ref="A6:B6"/>
    <mergeCell ref="A110:P110"/>
    <mergeCell ref="A8:B8"/>
    <mergeCell ref="A16:B16"/>
    <mergeCell ref="A17:B17"/>
    <mergeCell ref="A24:B24"/>
    <mergeCell ref="A25:B25"/>
    <mergeCell ref="A32:B32"/>
    <mergeCell ref="A55:P55"/>
    <mergeCell ref="A56:B56"/>
    <mergeCell ref="A30:P30"/>
    <mergeCell ref="A83:P83"/>
    <mergeCell ref="A84:P84"/>
    <mergeCell ref="C85:D85"/>
    <mergeCell ref="G85:H85"/>
    <mergeCell ref="A93:B93"/>
    <mergeCell ref="A80:B80"/>
    <mergeCell ref="A92:B92"/>
    <mergeCell ref="A42:B42"/>
    <mergeCell ref="A43:B43"/>
    <mergeCell ref="A49:B49"/>
    <mergeCell ref="A50:B50"/>
    <mergeCell ref="A54:P54"/>
    <mergeCell ref="A111:P111"/>
    <mergeCell ref="I85:J85"/>
    <mergeCell ref="L85:M85"/>
    <mergeCell ref="P85:P86"/>
    <mergeCell ref="A63:B63"/>
  </mergeCells>
  <printOptions/>
  <pageMargins left="0.11811023622047245" right="0.11811023622047245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9.00390625" style="195" customWidth="1"/>
    <col min="2" max="2" width="6.140625" style="195" customWidth="1"/>
    <col min="3" max="3" width="9.00390625" style="195" customWidth="1"/>
    <col min="4" max="4" width="7.28125" style="195" customWidth="1"/>
    <col min="5" max="7" width="9.00390625" style="195" customWidth="1"/>
    <col min="8" max="8" width="7.57421875" style="195" customWidth="1"/>
    <col min="9" max="9" width="7.00390625" style="195" customWidth="1"/>
    <col min="10" max="14" width="9.00390625" style="195" customWidth="1"/>
    <col min="15" max="15" width="7.7109375" style="195" customWidth="1"/>
    <col min="16" max="16384" width="9.00390625" style="195" customWidth="1"/>
  </cols>
  <sheetData>
    <row r="2" spans="15:16" ht="18">
      <c r="O2" s="197"/>
      <c r="P2" s="198"/>
    </row>
    <row r="3" ht="18">
      <c r="P3" s="199">
        <v>1</v>
      </c>
    </row>
    <row r="4" spans="1:16" ht="18">
      <c r="A4" s="324" t="s">
        <v>347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16" ht="18">
      <c r="A5" s="324" t="s">
        <v>346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16" ht="18">
      <c r="A6" s="335" t="s">
        <v>277</v>
      </c>
      <c r="B6" s="336"/>
      <c r="C6" s="330" t="s">
        <v>279</v>
      </c>
      <c r="D6" s="331"/>
      <c r="E6" s="208" t="s">
        <v>282</v>
      </c>
      <c r="F6" s="208" t="s">
        <v>284</v>
      </c>
      <c r="G6" s="330" t="s">
        <v>286</v>
      </c>
      <c r="H6" s="331"/>
      <c r="I6" s="330" t="s">
        <v>289</v>
      </c>
      <c r="J6" s="331"/>
      <c r="K6" s="208" t="s">
        <v>292</v>
      </c>
      <c r="L6" s="330" t="s">
        <v>294</v>
      </c>
      <c r="M6" s="331"/>
      <c r="N6" s="208" t="s">
        <v>297</v>
      </c>
      <c r="O6" s="208" t="s">
        <v>299</v>
      </c>
      <c r="P6" s="327" t="s">
        <v>57</v>
      </c>
    </row>
    <row r="7" spans="1:16" ht="22.5" customHeight="1">
      <c r="A7" s="200" t="s">
        <v>278</v>
      </c>
      <c r="B7" s="202"/>
      <c r="C7" s="212" t="s">
        <v>280</v>
      </c>
      <c r="D7" s="210" t="s">
        <v>281</v>
      </c>
      <c r="E7" s="212" t="s">
        <v>283</v>
      </c>
      <c r="F7" s="212" t="s">
        <v>285</v>
      </c>
      <c r="G7" s="208" t="s">
        <v>287</v>
      </c>
      <c r="H7" s="215" t="s">
        <v>288</v>
      </c>
      <c r="I7" s="208" t="s">
        <v>290</v>
      </c>
      <c r="J7" s="210" t="s">
        <v>291</v>
      </c>
      <c r="K7" s="212" t="s">
        <v>293</v>
      </c>
      <c r="L7" s="213" t="s">
        <v>295</v>
      </c>
      <c r="M7" s="208" t="s">
        <v>296</v>
      </c>
      <c r="N7" s="212" t="s">
        <v>298</v>
      </c>
      <c r="O7" s="215" t="s">
        <v>300</v>
      </c>
      <c r="P7" s="328"/>
    </row>
    <row r="8" spans="1:16" ht="18">
      <c r="A8" s="203">
        <v>542000</v>
      </c>
      <c r="B8" s="204"/>
      <c r="C8" s="205"/>
      <c r="D8" s="204"/>
      <c r="E8" s="205"/>
      <c r="F8" s="205"/>
      <c r="G8" s="205"/>
      <c r="H8" s="207"/>
      <c r="I8" s="205"/>
      <c r="J8" s="204"/>
      <c r="K8" s="205"/>
      <c r="L8" s="203"/>
      <c r="M8" s="205"/>
      <c r="N8" s="205"/>
      <c r="P8" s="205"/>
    </row>
    <row r="9" spans="1:16" ht="18">
      <c r="A9" s="203"/>
      <c r="B9" s="204">
        <v>420600</v>
      </c>
      <c r="C9" s="205"/>
      <c r="D9" s="204"/>
      <c r="E9" s="205"/>
      <c r="F9" s="205"/>
      <c r="G9" s="205"/>
      <c r="H9" s="207"/>
      <c r="I9" s="205"/>
      <c r="J9" s="204"/>
      <c r="K9" s="205"/>
      <c r="L9" s="203"/>
      <c r="M9" s="205"/>
      <c r="N9" s="205"/>
      <c r="P9" s="205"/>
    </row>
    <row r="10" spans="1:16" ht="18">
      <c r="A10" s="203"/>
      <c r="B10" s="204">
        <v>420700</v>
      </c>
      <c r="C10" s="205"/>
      <c r="D10" s="204"/>
      <c r="E10" s="205"/>
      <c r="F10" s="205"/>
      <c r="G10" s="205"/>
      <c r="H10" s="207"/>
      <c r="I10" s="205"/>
      <c r="J10" s="204"/>
      <c r="K10" s="205"/>
      <c r="L10" s="203"/>
      <c r="M10" s="205"/>
      <c r="N10" s="205"/>
      <c r="O10" s="257"/>
      <c r="P10" s="205"/>
    </row>
    <row r="11" spans="1:16" ht="18">
      <c r="A11" s="203"/>
      <c r="B11" s="204">
        <v>420900</v>
      </c>
      <c r="C11" s="205"/>
      <c r="D11" s="204"/>
      <c r="E11" s="205"/>
      <c r="F11" s="205"/>
      <c r="G11" s="205"/>
      <c r="H11" s="207"/>
      <c r="I11" s="205"/>
      <c r="J11" s="280">
        <f>137000+360500+488000+150000</f>
        <v>1135500</v>
      </c>
      <c r="K11" s="205"/>
      <c r="L11" s="203"/>
      <c r="M11" s="205"/>
      <c r="N11" s="205"/>
      <c r="O11" s="257"/>
      <c r="P11" s="261">
        <f>SUM(C11:O11)</f>
        <v>1135500</v>
      </c>
    </row>
    <row r="12" spans="1:16" ht="18">
      <c r="A12" s="203"/>
      <c r="B12" s="204">
        <v>421000</v>
      </c>
      <c r="C12" s="205"/>
      <c r="D12" s="204"/>
      <c r="E12" s="205"/>
      <c r="F12" s="205"/>
      <c r="G12" s="205"/>
      <c r="H12" s="207"/>
      <c r="I12" s="205"/>
      <c r="J12" s="204"/>
      <c r="K12" s="205"/>
      <c r="L12" s="203"/>
      <c r="M12" s="205"/>
      <c r="N12" s="205"/>
      <c r="O12" s="257"/>
      <c r="P12" s="205"/>
    </row>
    <row r="13" spans="1:16" ht="18">
      <c r="A13" s="320" t="s">
        <v>301</v>
      </c>
      <c r="B13" s="321"/>
      <c r="C13" s="205"/>
      <c r="D13" s="204"/>
      <c r="E13" s="205"/>
      <c r="F13" s="205"/>
      <c r="G13" s="205"/>
      <c r="H13" s="207"/>
      <c r="I13" s="205"/>
      <c r="J13" s="204"/>
      <c r="K13" s="205"/>
      <c r="L13" s="203"/>
      <c r="M13" s="205"/>
      <c r="N13" s="205"/>
      <c r="O13" s="257"/>
      <c r="P13" s="281">
        <f>SUM(P9:P12)</f>
        <v>1135500</v>
      </c>
    </row>
    <row r="14" spans="1:16" ht="18.75" thickBot="1">
      <c r="A14" s="320" t="s">
        <v>302</v>
      </c>
      <c r="B14" s="321"/>
      <c r="C14" s="205"/>
      <c r="D14" s="204"/>
      <c r="E14" s="205"/>
      <c r="F14" s="205"/>
      <c r="G14" s="205"/>
      <c r="H14" s="207"/>
      <c r="I14" s="205"/>
      <c r="J14" s="204"/>
      <c r="K14" s="205"/>
      <c r="L14" s="203"/>
      <c r="M14" s="205"/>
      <c r="N14" s="205"/>
      <c r="O14" s="259"/>
      <c r="P14" s="282">
        <f>SUM(P13)</f>
        <v>1135500</v>
      </c>
    </row>
    <row r="15" spans="1:16" ht="18.75" thickTop="1">
      <c r="A15" s="203"/>
      <c r="B15" s="204"/>
      <c r="C15" s="205"/>
      <c r="D15" s="204"/>
      <c r="E15" s="205"/>
      <c r="F15" s="205"/>
      <c r="G15" s="205"/>
      <c r="H15" s="207"/>
      <c r="I15" s="205"/>
      <c r="J15" s="204"/>
      <c r="K15" s="205"/>
      <c r="L15" s="203"/>
      <c r="M15" s="205"/>
      <c r="N15" s="205"/>
      <c r="O15" s="257"/>
      <c r="P15" s="205"/>
    </row>
    <row r="16" spans="1:16" ht="18">
      <c r="A16" s="203"/>
      <c r="B16" s="204"/>
      <c r="C16" s="262"/>
      <c r="D16" s="204"/>
      <c r="E16" s="205"/>
      <c r="F16" s="205"/>
      <c r="G16" s="205"/>
      <c r="H16" s="207"/>
      <c r="I16" s="205"/>
      <c r="J16" s="204"/>
      <c r="K16" s="205"/>
      <c r="L16" s="203"/>
      <c r="M16" s="205"/>
      <c r="N16" s="205"/>
      <c r="O16" s="257"/>
      <c r="P16" s="205"/>
    </row>
    <row r="17" spans="1:16" ht="18">
      <c r="A17" s="203"/>
      <c r="B17" s="204"/>
      <c r="C17" s="262"/>
      <c r="D17" s="204"/>
      <c r="E17" s="205"/>
      <c r="F17" s="205"/>
      <c r="G17" s="205"/>
      <c r="H17" s="207"/>
      <c r="I17" s="205"/>
      <c r="J17" s="204"/>
      <c r="K17" s="205"/>
      <c r="L17" s="203"/>
      <c r="M17" s="205"/>
      <c r="N17" s="205"/>
      <c r="P17" s="205"/>
    </row>
    <row r="18" spans="1:16" ht="18">
      <c r="A18" s="203"/>
      <c r="B18" s="204"/>
      <c r="C18" s="262"/>
      <c r="D18" s="204"/>
      <c r="E18" s="205"/>
      <c r="F18" s="205"/>
      <c r="G18" s="205"/>
      <c r="H18" s="207"/>
      <c r="I18" s="205"/>
      <c r="J18" s="204"/>
      <c r="K18" s="205"/>
      <c r="L18" s="203"/>
      <c r="M18" s="205"/>
      <c r="N18" s="205"/>
      <c r="P18" s="205"/>
    </row>
    <row r="19" spans="1:16" ht="18">
      <c r="A19" s="203"/>
      <c r="B19" s="204"/>
      <c r="C19" s="262"/>
      <c r="D19" s="204"/>
      <c r="E19" s="205"/>
      <c r="F19" s="205"/>
      <c r="G19" s="205"/>
      <c r="H19" s="207"/>
      <c r="I19" s="205"/>
      <c r="J19" s="204"/>
      <c r="K19" s="205"/>
      <c r="L19" s="203"/>
      <c r="M19" s="205"/>
      <c r="N19" s="205"/>
      <c r="P19" s="205"/>
    </row>
    <row r="20" spans="1:16" ht="18">
      <c r="A20" s="320"/>
      <c r="B20" s="321"/>
      <c r="C20" s="262"/>
      <c r="D20" s="204"/>
      <c r="E20" s="205"/>
      <c r="F20" s="205"/>
      <c r="G20" s="205"/>
      <c r="H20" s="207"/>
      <c r="I20" s="205"/>
      <c r="J20" s="204"/>
      <c r="K20" s="205"/>
      <c r="L20" s="203"/>
      <c r="M20" s="205"/>
      <c r="N20" s="205"/>
      <c r="P20" s="258"/>
    </row>
    <row r="21" spans="1:16" ht="18">
      <c r="A21" s="322"/>
      <c r="B21" s="323"/>
      <c r="C21" s="263"/>
      <c r="D21" s="202"/>
      <c r="E21" s="206"/>
      <c r="F21" s="206"/>
      <c r="G21" s="206"/>
      <c r="H21" s="201"/>
      <c r="I21" s="206"/>
      <c r="J21" s="202"/>
      <c r="K21" s="206"/>
      <c r="L21" s="200"/>
      <c r="M21" s="206"/>
      <c r="N21" s="206"/>
      <c r="O21" s="200"/>
      <c r="P21" s="283"/>
    </row>
    <row r="22" spans="1:2" ht="18">
      <c r="A22" s="196"/>
      <c r="B22" s="196"/>
    </row>
    <row r="23" spans="1:2" ht="18">
      <c r="A23" s="196"/>
      <c r="B23" s="196"/>
    </row>
    <row r="24" spans="1:2" ht="18">
      <c r="A24" s="196"/>
      <c r="B24" s="196"/>
    </row>
    <row r="25" spans="1:2" ht="18">
      <c r="A25" s="196"/>
      <c r="B25" s="196"/>
    </row>
    <row r="26" spans="1:2" ht="18">
      <c r="A26" s="196"/>
      <c r="B26" s="196"/>
    </row>
  </sheetData>
  <sheetProtection/>
  <mergeCells count="12">
    <mergeCell ref="A21:B21"/>
    <mergeCell ref="A4:P4"/>
    <mergeCell ref="A5:P5"/>
    <mergeCell ref="A6:B6"/>
    <mergeCell ref="C6:D6"/>
    <mergeCell ref="G6:H6"/>
    <mergeCell ref="I6:J6"/>
    <mergeCell ref="L6:M6"/>
    <mergeCell ref="P6:P7"/>
    <mergeCell ref="A13:B13"/>
    <mergeCell ref="A14:B14"/>
    <mergeCell ref="A20:B20"/>
  </mergeCells>
  <printOptions/>
  <pageMargins left="0.11811023622047245" right="0.11811023622047245" top="0.7480314960629921" bottom="0.7480314960629921" header="0.31496062992125984" footer="0.3149606299212598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sc_com</dc:creator>
  <cp:keywords/>
  <dc:description/>
  <cp:lastModifiedBy>sc_com</cp:lastModifiedBy>
  <cp:lastPrinted>2016-11-08T03:00:35Z</cp:lastPrinted>
  <dcterms:created xsi:type="dcterms:W3CDTF">2016-10-18T07:39:50Z</dcterms:created>
  <dcterms:modified xsi:type="dcterms:W3CDTF">2016-11-14T02:37:46Z</dcterms:modified>
  <cp:category/>
  <cp:version/>
  <cp:contentType/>
  <cp:contentStatus/>
</cp:coreProperties>
</file>